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 activeTab="1"/>
  </bookViews>
  <sheets>
    <sheet name="Rekapitulácia stavby" sheetId="1" r:id="rId1"/>
    <sheet name="1292 - Rekonštrukcia podl..." sheetId="2" r:id="rId2"/>
  </sheets>
  <definedNames>
    <definedName name="_xlnm.Print_Titles" localSheetId="1">'1292 - Rekonštrukcia podl...'!$121:$121</definedName>
    <definedName name="_xlnm.Print_Titles" localSheetId="0">'Rekapitulácia stavby'!$85:$85</definedName>
    <definedName name="_xlnm.Print_Area" localSheetId="1">'1292 - Rekonštrukcia podl...'!$C$4:$Q$70,'1292 - Rekonštrukcia podl...'!$C$76:$Q$106,'1292 - Rekonštrukcia podl...'!$C$112:$Q$157</definedName>
    <definedName name="_xlnm.Print_Area" localSheetId="0">'Rekapitulácia stavby'!$C$4:$AP$70,'Rekapitulácia stavby'!$C$76:$AP$96</definedName>
  </definedNames>
  <calcPr calcId="145621"/>
</workbook>
</file>

<file path=xl/calcChain.xml><?xml version="1.0" encoding="utf-8"?>
<calcChain xmlns="http://schemas.openxmlformats.org/spreadsheetml/2006/main">
  <c r="N149" i="2" l="1"/>
  <c r="AY88" i="1"/>
  <c r="AX88" i="1"/>
  <c r="BI157" i="2"/>
  <c r="BH157" i="2"/>
  <c r="BG157" i="2"/>
  <c r="BE157" i="2"/>
  <c r="BK157" i="2"/>
  <c r="N157" i="2" s="1"/>
  <c r="BF157" i="2" s="1"/>
  <c r="BI156" i="2"/>
  <c r="BH156" i="2"/>
  <c r="BG156" i="2"/>
  <c r="BE156" i="2"/>
  <c r="BK156" i="2"/>
  <c r="N156" i="2"/>
  <c r="BF156" i="2"/>
  <c r="BI155" i="2"/>
  <c r="BH155" i="2"/>
  <c r="BG155" i="2"/>
  <c r="BE155" i="2"/>
  <c r="BK155" i="2"/>
  <c r="N155" i="2" s="1"/>
  <c r="BF155" i="2" s="1"/>
  <c r="BI154" i="2"/>
  <c r="BH154" i="2"/>
  <c r="BG154" i="2"/>
  <c r="BE154" i="2"/>
  <c r="BK154" i="2"/>
  <c r="N154" i="2" s="1"/>
  <c r="BF154" i="2" s="1"/>
  <c r="BI153" i="2"/>
  <c r="BH153" i="2"/>
  <c r="BG153" i="2"/>
  <c r="BE153" i="2"/>
  <c r="BK153" i="2"/>
  <c r="BK152" i="2"/>
  <c r="N152" i="2" s="1"/>
  <c r="N96" i="2" s="1"/>
  <c r="N153" i="2"/>
  <c r="BF153" i="2" s="1"/>
  <c r="BI151" i="2"/>
  <c r="BH151" i="2"/>
  <c r="BG151" i="2"/>
  <c r="BE151" i="2"/>
  <c r="AA151" i="2"/>
  <c r="AA150" i="2"/>
  <c r="Y151" i="2"/>
  <c r="Y150" i="2"/>
  <c r="W151" i="2"/>
  <c r="W150" i="2"/>
  <c r="BK151" i="2"/>
  <c r="BK150" i="2"/>
  <c r="N150" i="2" s="1"/>
  <c r="N95" i="2" s="1"/>
  <c r="N151" i="2"/>
  <c r="BF151" i="2" s="1"/>
  <c r="N94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AA142" i="2" s="1"/>
  <c r="Y143" i="2"/>
  <c r="Y142" i="2" s="1"/>
  <c r="W143" i="2"/>
  <c r="W142" i="2" s="1"/>
  <c r="BK143" i="2"/>
  <c r="BK142" i="2" s="1"/>
  <c r="N142" i="2" s="1"/>
  <c r="N93" i="2" s="1"/>
  <c r="N143" i="2"/>
  <c r="BF143" i="2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AA139" i="2" s="1"/>
  <c r="Y140" i="2"/>
  <c r="Y139" i="2" s="1"/>
  <c r="W140" i="2"/>
  <c r="W139" i="2" s="1"/>
  <c r="BK140" i="2"/>
  <c r="BK139" i="2" s="1"/>
  <c r="N139" i="2" s="1"/>
  <c r="N92" i="2" s="1"/>
  <c r="N140" i="2"/>
  <c r="BF140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AA135" i="2" s="1"/>
  <c r="Y136" i="2"/>
  <c r="Y135" i="2"/>
  <c r="W136" i="2"/>
  <c r="W135" i="2" s="1"/>
  <c r="W134" i="2" s="1"/>
  <c r="BK136" i="2"/>
  <c r="BK135" i="2"/>
  <c r="N135" i="2" s="1"/>
  <c r="N91" i="2" s="1"/>
  <c r="N136" i="2"/>
  <c r="BF136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AA124" i="2" s="1"/>
  <c r="AA123" i="2" s="1"/>
  <c r="Y125" i="2"/>
  <c r="Y124" i="2" s="1"/>
  <c r="Y123" i="2" s="1"/>
  <c r="W125" i="2"/>
  <c r="W124" i="2" s="1"/>
  <c r="W123" i="2" s="1"/>
  <c r="W122" i="2" s="1"/>
  <c r="AU88" i="1" s="1"/>
  <c r="AU87" i="1" s="1"/>
  <c r="BK125" i="2"/>
  <c r="BK124" i="2"/>
  <c r="N124" i="2" s="1"/>
  <c r="N89" i="2" s="1"/>
  <c r="BK123" i="2"/>
  <c r="N123" i="2" s="1"/>
  <c r="N88" i="2" s="1"/>
  <c r="N125" i="2"/>
  <c r="BF125" i="2"/>
  <c r="M119" i="2"/>
  <c r="F118" i="2"/>
  <c r="F116" i="2"/>
  <c r="F114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BG100" i="2"/>
  <c r="BE100" i="2"/>
  <c r="BI99" i="2"/>
  <c r="H35" i="2"/>
  <c r="BD88" i="1" s="1"/>
  <c r="BD87" i="1" s="1"/>
  <c r="W35" i="1" s="1"/>
  <c r="BH99" i="2"/>
  <c r="H34" i="2" s="1"/>
  <c r="BC88" i="1" s="1"/>
  <c r="BC87" i="1" s="1"/>
  <c r="BG99" i="2"/>
  <c r="H33" i="2"/>
  <c r="BB88" i="1" s="1"/>
  <c r="BB87" i="1" s="1"/>
  <c r="BE99" i="2"/>
  <c r="M31" i="2" s="1"/>
  <c r="AV88" i="1" s="1"/>
  <c r="M83" i="2"/>
  <c r="F82" i="2"/>
  <c r="F80" i="2"/>
  <c r="F78" i="2"/>
  <c r="O17" i="2"/>
  <c r="E17" i="2"/>
  <c r="M118" i="2" s="1"/>
  <c r="O16" i="2"/>
  <c r="O14" i="2"/>
  <c r="E14" i="2"/>
  <c r="F83" i="2" s="1"/>
  <c r="F119" i="2"/>
  <c r="O13" i="2"/>
  <c r="O8" i="2"/>
  <c r="M80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M116" i="2" l="1"/>
  <c r="AY87" i="1"/>
  <c r="W34" i="1"/>
  <c r="AA134" i="2"/>
  <c r="AA122" i="2" s="1"/>
  <c r="W33" i="1"/>
  <c r="AX87" i="1"/>
  <c r="Y134" i="2"/>
  <c r="Y122" i="2" s="1"/>
  <c r="H31" i="2"/>
  <c r="AZ88" i="1" s="1"/>
  <c r="AZ87" i="1" s="1"/>
  <c r="M82" i="2"/>
  <c r="BK122" i="2"/>
  <c r="N122" i="2" s="1"/>
  <c r="N87" i="2" s="1"/>
  <c r="BK134" i="2"/>
  <c r="N134" i="2" s="1"/>
  <c r="N90" i="2" s="1"/>
  <c r="N104" i="2" l="1"/>
  <c r="BF104" i="2" s="1"/>
  <c r="N102" i="2"/>
  <c r="BF102" i="2" s="1"/>
  <c r="N100" i="2"/>
  <c r="BF100" i="2" s="1"/>
  <c r="N99" i="2"/>
  <c r="N103" i="2"/>
  <c r="BF103" i="2" s="1"/>
  <c r="N101" i="2"/>
  <c r="BF101" i="2" s="1"/>
  <c r="M26" i="2"/>
  <c r="AV87" i="1"/>
  <c r="BF99" i="2" l="1"/>
  <c r="N98" i="2"/>
  <c r="M32" i="2" l="1"/>
  <c r="AW88" i="1" s="1"/>
  <c r="AT88" i="1" s="1"/>
  <c r="H32" i="2"/>
  <c r="BA88" i="1" s="1"/>
  <c r="BA87" i="1" s="1"/>
  <c r="M27" i="2"/>
  <c r="L106" i="2"/>
  <c r="AS88" i="1" l="1"/>
  <c r="AS87" i="1" s="1"/>
  <c r="M29" i="2"/>
  <c r="W32" i="1"/>
  <c r="AW87" i="1"/>
  <c r="AK32" i="1" l="1"/>
  <c r="AT87" i="1"/>
  <c r="AG88" i="1"/>
  <c r="L37" i="2"/>
  <c r="AG87" i="1" l="1"/>
  <c r="AN88" i="1"/>
  <c r="AN87" i="1" l="1"/>
  <c r="AG93" i="1"/>
  <c r="AG92" i="1"/>
  <c r="AK26" i="1"/>
  <c r="AG91" i="1"/>
  <c r="AG94" i="1"/>
  <c r="CD94" i="1" l="1"/>
  <c r="AV94" i="1"/>
  <c r="BY94" i="1" s="1"/>
  <c r="CD92" i="1"/>
  <c r="AV92" i="1"/>
  <c r="BY92" i="1" s="1"/>
  <c r="AG90" i="1"/>
  <c r="AV91" i="1"/>
  <c r="BY91" i="1" s="1"/>
  <c r="CD91" i="1"/>
  <c r="W31" i="1" s="1"/>
  <c r="AN93" i="1"/>
  <c r="CD93" i="1"/>
  <c r="AV93" i="1"/>
  <c r="BY93" i="1" s="1"/>
  <c r="AN91" i="1" l="1"/>
  <c r="AN92" i="1"/>
  <c r="AK27" i="1"/>
  <c r="AK29" i="1" s="1"/>
  <c r="AK37" i="1" s="1"/>
  <c r="AG96" i="1"/>
  <c r="AK31" i="1"/>
  <c r="AN94" i="1"/>
  <c r="AN90" i="1" l="1"/>
  <c r="AN96" i="1" s="1"/>
</calcChain>
</file>

<file path=xl/sharedStrings.xml><?xml version="1.0" encoding="utf-8"?>
<sst xmlns="http://schemas.openxmlformats.org/spreadsheetml/2006/main" count="701" uniqueCount="229">
  <si>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</si>
  <si>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</si>
  <si>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</si>
  <si>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</si>
  <si>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</si>
  <si>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</si>
  <si>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</si>
  <si>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</si>
  <si>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</si>
  <si>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</si>
  <si>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</si>
  <si>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</si>
  <si>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</si>
  <si>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</si>
  <si>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</si>
  <si>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1292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</si>
  <si>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</si>
  <si>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</si>
  <si>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podlahy v telocvični ZŠ a MŠ J.Mudrocha</t>
  </si>
  <si>
    <t>JKSO:</t>
  </si>
  <si>
    <t/>
  </si>
  <si>
    <t>KS:</t>
  </si>
  <si>
    <t>Miesto:</t>
  </si>
  <si>
    <t>Senica</t>
  </si>
  <si>
    <t>Dátum:</t>
  </si>
  <si>
    <t>Objednávateľ:</t>
  </si>
  <si>
    <t>IČO:</t>
  </si>
  <si>
    <t>Mesto Senica</t>
  </si>
  <si>
    <t>IČO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</si>
  <si>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</si>
  <si>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</si>
  <si>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</si>
  <si>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</si>
  <si>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</si>
  <si>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</si>
  <si>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</si>
  <si>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</si>
  <si>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</si>
  <si>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</si>
  <si>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</si>
  <si>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</si>
  <si>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</si>
  <si>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</si>
  <si>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</si>
  <si>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</si>
  <si>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</si>
  <si>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</si>
  <si>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</si>
  <si>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</si>
  <si>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</si>
  <si>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</si>
  <si>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</si>
  <si>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</si>
  <si>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</si>
  <si>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</si>
  <si>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</si>
  <si>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</si>
  <si>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</si>
  <si>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</si>
  <si>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</si>
  <si>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</si>
  <si>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</si>
  <si>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</si>
  <si>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</si>
  <si>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</si>
  <si>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</si>
  <si>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</si>
  <si>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</si>
  <si>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</si>
  <si>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</si>
  <si>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</si>
  <si>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</si>
  <si>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</si>
  <si>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</si>
  <si>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</si>
  <si>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</si>
  <si>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</si>
  <si>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</si>
  <si>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</si>
  <si>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{e2a7ee85-61f2-41a0-8757-3b6746c8cb5d}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</si>
  <si>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</si>
  <si>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</si>
  <si>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</si>
  <si>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</si>
  <si>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</si>
  <si>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</si>
  <si>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</si>
  <si>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</si>
  <si>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</si>
  <si>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</si>
  <si>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</si>
  <si>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</si>
  <si>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</si>
  <si>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</si>
  <si>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</si>
  <si>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</si>
  <si>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</si>
  <si>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</si>
  <si>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</si>
  <si>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</si>
  <si>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</si>
  <si>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</si>
  <si>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</si>
  <si>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</si>
  <si>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</si>
  <si>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</si>
  <si>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</si>
  <si>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</si>
  <si>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</si>
  <si>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766 - Konštrukcie stolárske</t>
  </si>
  <si>
    <t xml:space="preserve">    775 - Podlahy vlysové a parketové</t>
  </si>
  <si>
    <t xml:space="preserve">    776 - Podlahy povlakové</t>
  </si>
  <si>
    <t xml:space="preserve">    783 - Nátery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</si>
  <si>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</si>
  <si>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</si>
  <si>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</si>
  <si>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</si>
  <si>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</si>
  <si>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</si>
  <si>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</si>
  <si>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</si>
  <si>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</si>
  <si>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</si>
  <si>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</si>
  <si>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</si>
  <si>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</si>
  <si>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</si>
  <si>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</si>
  <si>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</si>
  <si>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</si>
  <si>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</si>
  <si>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</si>
  <si>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</si>
  <si>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</si>
  <si>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</si>
  <si>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</si>
  <si>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</si>
  <si>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</si>
  <si>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</si>
  <si>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</si>
  <si>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762521811</t>
  </si>
  <si>
    <t>Demontáž podláh z dosiek hr. do 32 mm,  -0.012500t (pôvodný podklad pod parketami)</t>
  </si>
  <si>
    <t>m2</t>
  </si>
  <si>
    <t>16</t>
  </si>
  <si>
    <t>924815075</t>
  </si>
  <si>
    <t>766821841</t>
  </si>
  <si>
    <t>Demontáž cvičebných náradia a prvkov telocvične (pre spätnú montáž)</t>
  </si>
  <si>
    <t>ks</t>
  </si>
  <si>
    <t>210743782</t>
  </si>
  <si>
    <t>3</t>
  </si>
  <si>
    <t>775510800</t>
  </si>
  <si>
    <t>Demontáž lepených drevených podláh vlysových, parketových -0,0150t</t>
  </si>
  <si>
    <t>1671924495</t>
  </si>
  <si>
    <t>4</t>
  </si>
  <si>
    <t>776511830</t>
  </si>
  <si>
    <t>Odstránenie povlakových podláh z nášľapnej plochy lepených bez podložky, vrátane soklových líšt,  -0,00300t</t>
  </si>
  <si>
    <t>-1754214867</t>
  </si>
  <si>
    <t>5</t>
  </si>
  <si>
    <t>979081111</t>
  </si>
  <si>
    <t>Odvoz sutiny a vybúraných hmôt na skládku do 1 km</t>
  </si>
  <si>
    <t>t</t>
  </si>
  <si>
    <t>-564615792</t>
  </si>
  <si>
    <t>6</t>
  </si>
  <si>
    <t>979081121</t>
  </si>
  <si>
    <t>Odvoz sutiny a vybúraných hmôt na skládku za každý ďalší 1 km</t>
  </si>
  <si>
    <t>1864017550</t>
  </si>
  <si>
    <t>7</t>
  </si>
  <si>
    <t>979082111</t>
  </si>
  <si>
    <t>Vnútrostavenisková doprava sutiny a vybúraných hmôt do 10 m</t>
  </si>
  <si>
    <t>1621518788</t>
  </si>
  <si>
    <t>8</t>
  </si>
  <si>
    <t>979082121</t>
  </si>
  <si>
    <t>Vnútrostavenisková doprava sutiny a vybúraných hmôt za každých ďalších 5 m</t>
  </si>
  <si>
    <t>-1602051240</t>
  </si>
  <si>
    <t>9</t>
  </si>
  <si>
    <t>979089112</t>
  </si>
  <si>
    <t>Poplatok za skladovanie - drevo, plasty (17 02 ), ostatné</t>
  </si>
  <si>
    <t>-1529285816</t>
  </si>
  <si>
    <t>10</t>
  </si>
  <si>
    <t>762512255</t>
  </si>
  <si>
    <t>Položenie podláh z drevotrieskových dosiek na betón</t>
  </si>
  <si>
    <t>-797023494</t>
  </si>
  <si>
    <t>11</t>
  </si>
  <si>
    <t>M</t>
  </si>
  <si>
    <t>607260000400</t>
  </si>
  <si>
    <t>Doska OSB 3 hrxlxš 22x2500x1250 mm</t>
  </si>
  <si>
    <t>32</t>
  </si>
  <si>
    <t>-1632396319</t>
  </si>
  <si>
    <t>12</t>
  </si>
  <si>
    <t>998762102</t>
  </si>
  <si>
    <t>Presun hmôt pre konštrukcie tesárske v objektoch výšky do 6 m</t>
  </si>
  <si>
    <t>471533619</t>
  </si>
  <si>
    <t>13</t>
  </si>
  <si>
    <t>766821241</t>
  </si>
  <si>
    <t>Montáž cvičebných náradia a prvkov telocvične s hmotnosťou do 70 kg (spätná montáž)</t>
  </si>
  <si>
    <t>-934872927</t>
  </si>
  <si>
    <t>14</t>
  </si>
  <si>
    <t>998766101</t>
  </si>
  <si>
    <t>Presun hmot pre konštrukcie stolárske v objektoch výšky do 6 m</t>
  </si>
  <si>
    <t>603450938</t>
  </si>
  <si>
    <t>15</t>
  </si>
  <si>
    <t>775413130</t>
  </si>
  <si>
    <t>Montáž podlahových soklíkov alebo líšt obvodových lepením</t>
  </si>
  <si>
    <t>m</t>
  </si>
  <si>
    <t>641282574</t>
  </si>
  <si>
    <t>611990004200</t>
  </si>
  <si>
    <t>Lišta soklová, drevený masív, jaseň</t>
  </si>
  <si>
    <t>132242407</t>
  </si>
  <si>
    <t>17</t>
  </si>
  <si>
    <t>775534292</t>
  </si>
  <si>
    <t>Montáž podláh z vlysov, lepením s pretmelením, vzor rybina</t>
  </si>
  <si>
    <t>-1579712062</t>
  </si>
  <si>
    <t>18</t>
  </si>
  <si>
    <t>611980000000</t>
  </si>
  <si>
    <t>Vlysy podlahové hrúbky 22 mm, jaseň</t>
  </si>
  <si>
    <t>-626340691</t>
  </si>
  <si>
    <t>19</t>
  </si>
  <si>
    <t>775591901</t>
  </si>
  <si>
    <t>Ostatné práce na nášľapnej ploche brúsenie podláh strojné s náterom lakom trojnásobným</t>
  </si>
  <si>
    <t>606137622</t>
  </si>
  <si>
    <t>998775101</t>
  </si>
  <si>
    <t>Presun hmôt pre podlahy vlysové a parketové v objektoch výšky do 6 m</t>
  </si>
  <si>
    <t>1088118621</t>
  </si>
  <si>
    <t>21</t>
  </si>
  <si>
    <t>783992022</t>
  </si>
  <si>
    <t>Nátery podláh drevených, čiar športových ihrísk</t>
  </si>
  <si>
    <t>2082650686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</si>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</sst>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167" fontId="32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29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0" fillId="0" borderId="25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left" vertical="center" wrapText="1"/>
    </xf>
    <xf numFmtId="167" fontId="32" fillId="4" borderId="25" xfId="0" applyNumberFormat="1" applyFont="1" applyFill="1" applyBorder="1" applyAlignment="1" applyProtection="1">
      <alignment vertical="center"/>
      <protection locked="0"/>
    </xf>
    <xf numFmtId="167" fontId="32" fillId="4" borderId="25" xfId="0" applyNumberFormat="1" applyFont="1" applyFill="1" applyBorder="1" applyAlignment="1" applyProtection="1">
      <alignment vertical="center"/>
    </xf>
    <xf numFmtId="167" fontId="32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6" fillId="0" borderId="12" xfId="0" applyNumberFormat="1" applyFont="1" applyBorder="1" applyAlignment="1" applyProtection="1"/>
    <xf numFmtId="167" fontId="6" fillId="0" borderId="12" xfId="0" applyNumberFormat="1" applyFont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 activeCell="K6" sqref="K6:AO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23" t="s">
        <v>8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0" t="s">
        <v>11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3"/>
      <c r="AS4" s="17" t="s">
        <v>12</v>
      </c>
      <c r="BE4" s="24" t="s">
        <v>13</v>
      </c>
      <c r="BS4" s="18" t="s">
        <v>9</v>
      </c>
    </row>
    <row r="5" spans="1:73" ht="14.4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84" t="s">
        <v>15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5"/>
      <c r="AQ5" s="23"/>
      <c r="BE5" s="182" t="s">
        <v>16</v>
      </c>
      <c r="BS5" s="18" t="s">
        <v>9</v>
      </c>
    </row>
    <row r="6" spans="1:73" ht="36.950000000000003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86" t="s">
        <v>18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5"/>
      <c r="AQ6" s="23"/>
      <c r="BE6" s="183"/>
      <c r="BS6" s="18" t="s">
        <v>9</v>
      </c>
    </row>
    <row r="7" spans="1:73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3"/>
      <c r="BE7" s="183"/>
      <c r="BS7" s="18" t="s">
        <v>9</v>
      </c>
    </row>
    <row r="8" spans="1:73" ht="14.4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/>
      <c r="AO8" s="25"/>
      <c r="AP8" s="25"/>
      <c r="AQ8" s="23"/>
      <c r="BE8" s="183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3"/>
      <c r="BS9" s="18" t="s">
        <v>9</v>
      </c>
    </row>
    <row r="10" spans="1:73" ht="14.45" customHeight="1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20</v>
      </c>
      <c r="AO10" s="25"/>
      <c r="AP10" s="25"/>
      <c r="AQ10" s="23"/>
      <c r="BE10" s="183"/>
      <c r="BS10" s="18" t="s">
        <v>9</v>
      </c>
    </row>
    <row r="11" spans="1:73" ht="18.399999999999999" customHeight="1">
      <c r="B11" s="22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20</v>
      </c>
      <c r="AO11" s="25"/>
      <c r="AP11" s="25"/>
      <c r="AQ11" s="23"/>
      <c r="BE11" s="183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3"/>
      <c r="BS12" s="18" t="s">
        <v>9</v>
      </c>
    </row>
    <row r="13" spans="1:73" ht="14.45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30</v>
      </c>
      <c r="AO13" s="25"/>
      <c r="AP13" s="25"/>
      <c r="AQ13" s="23"/>
      <c r="BE13" s="183"/>
      <c r="BS13" s="18" t="s">
        <v>9</v>
      </c>
    </row>
    <row r="14" spans="1:73">
      <c r="B14" s="22"/>
      <c r="C14" s="25"/>
      <c r="D14" s="25"/>
      <c r="E14" s="187" t="s">
        <v>30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9" t="s">
        <v>28</v>
      </c>
      <c r="AL14" s="25"/>
      <c r="AM14" s="25"/>
      <c r="AN14" s="31" t="s">
        <v>30</v>
      </c>
      <c r="AO14" s="25"/>
      <c r="AP14" s="25"/>
      <c r="AQ14" s="23"/>
      <c r="BE14" s="183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3"/>
      <c r="BS15" s="18" t="s">
        <v>6</v>
      </c>
    </row>
    <row r="16" spans="1:73" ht="14.4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20</v>
      </c>
      <c r="AO16" s="25"/>
      <c r="AP16" s="25"/>
      <c r="AQ16" s="23"/>
      <c r="BE16" s="183"/>
      <c r="BS16" s="18" t="s">
        <v>6</v>
      </c>
    </row>
    <row r="17" spans="2:71" ht="18.399999999999999" customHeight="1">
      <c r="B17" s="22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20</v>
      </c>
      <c r="AO17" s="25"/>
      <c r="AP17" s="25"/>
      <c r="AQ17" s="23"/>
      <c r="BE17" s="183"/>
      <c r="BS17" s="18" t="s">
        <v>33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3"/>
      <c r="BS18" s="18" t="s">
        <v>34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20</v>
      </c>
      <c r="AO19" s="25"/>
      <c r="AP19" s="25"/>
      <c r="AQ19" s="23"/>
      <c r="BE19" s="183"/>
      <c r="BS19" s="18" t="s">
        <v>34</v>
      </c>
    </row>
    <row r="20" spans="2:71" ht="18.399999999999999" customHeight="1">
      <c r="B20" s="22"/>
      <c r="C20" s="25"/>
      <c r="D20" s="25"/>
      <c r="E20" s="27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20</v>
      </c>
      <c r="AO20" s="25"/>
      <c r="AP20" s="25"/>
      <c r="AQ20" s="23"/>
      <c r="BE20" s="183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3"/>
    </row>
    <row r="22" spans="2:71">
      <c r="B22" s="22"/>
      <c r="C22" s="25"/>
      <c r="D22" s="29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3"/>
    </row>
    <row r="23" spans="2:71" ht="16.5" customHeight="1">
      <c r="B23" s="22"/>
      <c r="C23" s="25"/>
      <c r="D23" s="25"/>
      <c r="E23" s="189" t="s">
        <v>20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5"/>
      <c r="AP23" s="25"/>
      <c r="AQ23" s="23"/>
      <c r="BE23" s="183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3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83"/>
    </row>
    <row r="26" spans="2:71" ht="14.45" customHeight="1">
      <c r="B26" s="22"/>
      <c r="C26" s="25"/>
      <c r="D26" s="33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ROUND(AG87,2)</f>
        <v>0</v>
      </c>
      <c r="AL26" s="185"/>
      <c r="AM26" s="185"/>
      <c r="AN26" s="185"/>
      <c r="AO26" s="185"/>
      <c r="AP26" s="25"/>
      <c r="AQ26" s="23"/>
      <c r="BE26" s="183"/>
    </row>
    <row r="27" spans="2:71" ht="14.45" customHeight="1">
      <c r="B27" s="22"/>
      <c r="C27" s="25"/>
      <c r="D27" s="33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0">
        <f>ROUND(AG90,2)</f>
        <v>0</v>
      </c>
      <c r="AL27" s="190"/>
      <c r="AM27" s="190"/>
      <c r="AN27" s="190"/>
      <c r="AO27" s="190"/>
      <c r="AP27" s="25"/>
      <c r="AQ27" s="23"/>
      <c r="BE27" s="183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3"/>
    </row>
    <row r="29" spans="2:71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1">
        <f>ROUND(AK26+AK27,2)</f>
        <v>0</v>
      </c>
      <c r="AL29" s="192"/>
      <c r="AM29" s="192"/>
      <c r="AN29" s="192"/>
      <c r="AO29" s="192"/>
      <c r="AP29" s="35"/>
      <c r="AQ29" s="36"/>
      <c r="BE29" s="183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3"/>
    </row>
    <row r="31" spans="2:71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93">
        <v>0.2</v>
      </c>
      <c r="M31" s="194"/>
      <c r="N31" s="194"/>
      <c r="O31" s="194"/>
      <c r="P31" s="40"/>
      <c r="Q31" s="40"/>
      <c r="R31" s="40"/>
      <c r="S31" s="40"/>
      <c r="T31" s="43" t="s">
        <v>43</v>
      </c>
      <c r="U31" s="40"/>
      <c r="V31" s="40"/>
      <c r="W31" s="195">
        <f>ROUND(AZ87+SUM(CD91:CD95),2)</f>
        <v>0</v>
      </c>
      <c r="X31" s="194"/>
      <c r="Y31" s="194"/>
      <c r="Z31" s="194"/>
      <c r="AA31" s="194"/>
      <c r="AB31" s="194"/>
      <c r="AC31" s="194"/>
      <c r="AD31" s="194"/>
      <c r="AE31" s="194"/>
      <c r="AF31" s="40"/>
      <c r="AG31" s="40"/>
      <c r="AH31" s="40"/>
      <c r="AI31" s="40"/>
      <c r="AJ31" s="40"/>
      <c r="AK31" s="195">
        <f>ROUND(AV87+SUM(BY91:BY95),2)</f>
        <v>0</v>
      </c>
      <c r="AL31" s="194"/>
      <c r="AM31" s="194"/>
      <c r="AN31" s="194"/>
      <c r="AO31" s="194"/>
      <c r="AP31" s="40"/>
      <c r="AQ31" s="44"/>
      <c r="BE31" s="183"/>
    </row>
    <row r="32" spans="2:71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93">
        <v>0.2</v>
      </c>
      <c r="M32" s="194"/>
      <c r="N32" s="194"/>
      <c r="O32" s="194"/>
      <c r="P32" s="40"/>
      <c r="Q32" s="40"/>
      <c r="R32" s="40"/>
      <c r="S32" s="40"/>
      <c r="T32" s="43" t="s">
        <v>43</v>
      </c>
      <c r="U32" s="40"/>
      <c r="V32" s="40"/>
      <c r="W32" s="195">
        <f>ROUND(BA87+SUM(CE91:CE95),2)</f>
        <v>0</v>
      </c>
      <c r="X32" s="194"/>
      <c r="Y32" s="194"/>
      <c r="Z32" s="194"/>
      <c r="AA32" s="194"/>
      <c r="AB32" s="194"/>
      <c r="AC32" s="194"/>
      <c r="AD32" s="194"/>
      <c r="AE32" s="194"/>
      <c r="AF32" s="40"/>
      <c r="AG32" s="40"/>
      <c r="AH32" s="40"/>
      <c r="AI32" s="40"/>
      <c r="AJ32" s="40"/>
      <c r="AK32" s="195">
        <f>ROUND(AW87+SUM(BZ91:BZ95),2)</f>
        <v>0</v>
      </c>
      <c r="AL32" s="194"/>
      <c r="AM32" s="194"/>
      <c r="AN32" s="194"/>
      <c r="AO32" s="194"/>
      <c r="AP32" s="40"/>
      <c r="AQ32" s="44"/>
      <c r="BE32" s="183"/>
    </row>
    <row r="33" spans="2:57" s="2" customFormat="1" ht="14.45" hidden="1" customHeight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93">
        <v>0.2</v>
      </c>
      <c r="M33" s="194"/>
      <c r="N33" s="194"/>
      <c r="O33" s="194"/>
      <c r="P33" s="40"/>
      <c r="Q33" s="40"/>
      <c r="R33" s="40"/>
      <c r="S33" s="40"/>
      <c r="T33" s="43" t="s">
        <v>43</v>
      </c>
      <c r="U33" s="40"/>
      <c r="V33" s="40"/>
      <c r="W33" s="195">
        <f>ROUND(BB87+SUM(CF91:CF95),2)</f>
        <v>0</v>
      </c>
      <c r="X33" s="194"/>
      <c r="Y33" s="194"/>
      <c r="Z33" s="194"/>
      <c r="AA33" s="194"/>
      <c r="AB33" s="194"/>
      <c r="AC33" s="194"/>
      <c r="AD33" s="194"/>
      <c r="AE33" s="194"/>
      <c r="AF33" s="40"/>
      <c r="AG33" s="40"/>
      <c r="AH33" s="40"/>
      <c r="AI33" s="40"/>
      <c r="AJ33" s="40"/>
      <c r="AK33" s="195">
        <v>0</v>
      </c>
      <c r="AL33" s="194"/>
      <c r="AM33" s="194"/>
      <c r="AN33" s="194"/>
      <c r="AO33" s="194"/>
      <c r="AP33" s="40"/>
      <c r="AQ33" s="44"/>
      <c r="BE33" s="183"/>
    </row>
    <row r="34" spans="2:57" s="2" customFormat="1" ht="14.45" hidden="1" customHeight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93">
        <v>0.2</v>
      </c>
      <c r="M34" s="194"/>
      <c r="N34" s="194"/>
      <c r="O34" s="194"/>
      <c r="P34" s="40"/>
      <c r="Q34" s="40"/>
      <c r="R34" s="40"/>
      <c r="S34" s="40"/>
      <c r="T34" s="43" t="s">
        <v>43</v>
      </c>
      <c r="U34" s="40"/>
      <c r="V34" s="40"/>
      <c r="W34" s="195">
        <f>ROUND(BC87+SUM(CG91:CG95),2)</f>
        <v>0</v>
      </c>
      <c r="X34" s="194"/>
      <c r="Y34" s="194"/>
      <c r="Z34" s="194"/>
      <c r="AA34" s="194"/>
      <c r="AB34" s="194"/>
      <c r="AC34" s="194"/>
      <c r="AD34" s="194"/>
      <c r="AE34" s="194"/>
      <c r="AF34" s="40"/>
      <c r="AG34" s="40"/>
      <c r="AH34" s="40"/>
      <c r="AI34" s="40"/>
      <c r="AJ34" s="40"/>
      <c r="AK34" s="195">
        <v>0</v>
      </c>
      <c r="AL34" s="194"/>
      <c r="AM34" s="194"/>
      <c r="AN34" s="194"/>
      <c r="AO34" s="194"/>
      <c r="AP34" s="40"/>
      <c r="AQ34" s="44"/>
      <c r="BE34" s="183"/>
    </row>
    <row r="35" spans="2:57" s="2" customFormat="1" ht="14.45" hidden="1" customHeight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93">
        <v>0</v>
      </c>
      <c r="M35" s="194"/>
      <c r="N35" s="194"/>
      <c r="O35" s="194"/>
      <c r="P35" s="40"/>
      <c r="Q35" s="40"/>
      <c r="R35" s="40"/>
      <c r="S35" s="40"/>
      <c r="T35" s="43" t="s">
        <v>43</v>
      </c>
      <c r="U35" s="40"/>
      <c r="V35" s="40"/>
      <c r="W35" s="195">
        <f>ROUND(BD87+SUM(CH91:CH95),2)</f>
        <v>0</v>
      </c>
      <c r="X35" s="194"/>
      <c r="Y35" s="194"/>
      <c r="Z35" s="194"/>
      <c r="AA35" s="194"/>
      <c r="AB35" s="194"/>
      <c r="AC35" s="194"/>
      <c r="AD35" s="194"/>
      <c r="AE35" s="194"/>
      <c r="AF35" s="40"/>
      <c r="AG35" s="40"/>
      <c r="AH35" s="40"/>
      <c r="AI35" s="40"/>
      <c r="AJ35" s="40"/>
      <c r="AK35" s="195">
        <v>0</v>
      </c>
      <c r="AL35" s="194"/>
      <c r="AM35" s="194"/>
      <c r="AN35" s="194"/>
      <c r="AO35" s="194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196" t="s">
        <v>50</v>
      </c>
      <c r="Y37" s="197"/>
      <c r="Z37" s="197"/>
      <c r="AA37" s="197"/>
      <c r="AB37" s="197"/>
      <c r="AC37" s="47"/>
      <c r="AD37" s="47"/>
      <c r="AE37" s="47"/>
      <c r="AF37" s="47"/>
      <c r="AG37" s="47"/>
      <c r="AH37" s="47"/>
      <c r="AI37" s="47"/>
      <c r="AJ37" s="47"/>
      <c r="AK37" s="198">
        <f>SUM(AK29:AK35)</f>
        <v>0</v>
      </c>
      <c r="AL37" s="197"/>
      <c r="AM37" s="197"/>
      <c r="AN37" s="197"/>
      <c r="AO37" s="199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0" t="s">
        <v>57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1292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0" t="str">
        <f>K6</f>
        <v>Rekonštrukcia podlahy v telocvični ZŠ a MŠ J.Mudrocha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Senica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Mesto Senica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202" t="str">
        <f>IF(E17="","",E17)</f>
        <v xml:space="preserve"> </v>
      </c>
      <c r="AN82" s="202"/>
      <c r="AO82" s="202"/>
      <c r="AP82" s="202"/>
      <c r="AQ82" s="36"/>
      <c r="AS82" s="203" t="s">
        <v>58</v>
      </c>
      <c r="AT82" s="204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02" t="str">
        <f>IF(E20="","",E20)</f>
        <v>Ing. Juraj Havetta</v>
      </c>
      <c r="AN83" s="202"/>
      <c r="AO83" s="202"/>
      <c r="AP83" s="202"/>
      <c r="AQ83" s="36"/>
      <c r="AS83" s="205"/>
      <c r="AT83" s="206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7"/>
      <c r="AT84" s="208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09" t="s">
        <v>59</v>
      </c>
      <c r="D85" s="210"/>
      <c r="E85" s="210"/>
      <c r="F85" s="210"/>
      <c r="G85" s="210"/>
      <c r="H85" s="78"/>
      <c r="I85" s="211" t="s">
        <v>60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1" t="s">
        <v>61</v>
      </c>
      <c r="AH85" s="210"/>
      <c r="AI85" s="210"/>
      <c r="AJ85" s="210"/>
      <c r="AK85" s="210"/>
      <c r="AL85" s="210"/>
      <c r="AM85" s="210"/>
      <c r="AN85" s="211" t="s">
        <v>62</v>
      </c>
      <c r="AO85" s="210"/>
      <c r="AP85" s="212"/>
      <c r="AQ85" s="36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0">
        <f>ROUND(AG88,2)</f>
        <v>0</v>
      </c>
      <c r="AH87" s="220"/>
      <c r="AI87" s="220"/>
      <c r="AJ87" s="220"/>
      <c r="AK87" s="220"/>
      <c r="AL87" s="220"/>
      <c r="AM87" s="220"/>
      <c r="AN87" s="221">
        <f>SUM(AG87,AT87)</f>
        <v>0</v>
      </c>
      <c r="AO87" s="221"/>
      <c r="AP87" s="221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76</v>
      </c>
      <c r="BT87" s="89" t="s">
        <v>77</v>
      </c>
      <c r="BV87" s="89" t="s">
        <v>78</v>
      </c>
      <c r="BW87" s="89" t="s">
        <v>79</v>
      </c>
      <c r="BX87" s="89" t="s">
        <v>80</v>
      </c>
    </row>
    <row r="88" spans="1:89" s="5" customFormat="1" ht="31.5" customHeight="1">
      <c r="A88" s="90" t="s">
        <v>81</v>
      </c>
      <c r="B88" s="91"/>
      <c r="C88" s="92"/>
      <c r="D88" s="215" t="s">
        <v>15</v>
      </c>
      <c r="E88" s="215"/>
      <c r="F88" s="215"/>
      <c r="G88" s="215"/>
      <c r="H88" s="215"/>
      <c r="I88" s="93"/>
      <c r="J88" s="215" t="s">
        <v>18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3">
        <f>'1292 - Rekonštrukcia podl...'!M29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94"/>
      <c r="AS88" s="95">
        <f>'1292 - Rekonštrukcia podl...'!M27</f>
        <v>0</v>
      </c>
      <c r="AT88" s="96">
        <f>ROUND(SUM(AV88:AW88),2)</f>
        <v>0</v>
      </c>
      <c r="AU88" s="97">
        <f>'1292 - Rekonštrukcia podl...'!W122</f>
        <v>0</v>
      </c>
      <c r="AV88" s="96">
        <f>'1292 - Rekonštrukcia podl...'!M31</f>
        <v>0</v>
      </c>
      <c r="AW88" s="96">
        <f>'1292 - Rekonštrukcia podl...'!M32</f>
        <v>0</v>
      </c>
      <c r="AX88" s="96">
        <f>'1292 - Rekonštrukcia podl...'!M33</f>
        <v>0</v>
      </c>
      <c r="AY88" s="96">
        <f>'1292 - Rekonštrukcia podl...'!M34</f>
        <v>0</v>
      </c>
      <c r="AZ88" s="96">
        <f>'1292 - Rekonštrukcia podl...'!H31</f>
        <v>0</v>
      </c>
      <c r="BA88" s="96">
        <f>'1292 - Rekonštrukcia podl...'!H32</f>
        <v>0</v>
      </c>
      <c r="BB88" s="96">
        <f>'1292 - Rekonštrukcia podl...'!H33</f>
        <v>0</v>
      </c>
      <c r="BC88" s="96">
        <f>'1292 - Rekonštrukcia podl...'!H34</f>
        <v>0</v>
      </c>
      <c r="BD88" s="98">
        <f>'1292 - Rekonštrukcia podl...'!H35</f>
        <v>0</v>
      </c>
      <c r="BT88" s="99" t="s">
        <v>82</v>
      </c>
      <c r="BU88" s="99" t="s">
        <v>83</v>
      </c>
      <c r="BV88" s="99" t="s">
        <v>78</v>
      </c>
      <c r="BW88" s="99" t="s">
        <v>79</v>
      </c>
      <c r="BX88" s="99" t="s">
        <v>80</v>
      </c>
    </row>
    <row r="89" spans="1:89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83" t="s">
        <v>84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21">
        <f>ROUND(SUM(AG91:AG94),2)</f>
        <v>0</v>
      </c>
      <c r="AH90" s="221"/>
      <c r="AI90" s="221"/>
      <c r="AJ90" s="221"/>
      <c r="AK90" s="221"/>
      <c r="AL90" s="221"/>
      <c r="AM90" s="221"/>
      <c r="AN90" s="221">
        <f>ROUND(SUM(AN91:AN94),2)</f>
        <v>0</v>
      </c>
      <c r="AO90" s="221"/>
      <c r="AP90" s="221"/>
      <c r="AQ90" s="36"/>
      <c r="AS90" s="79" t="s">
        <v>85</v>
      </c>
      <c r="AT90" s="80" t="s">
        <v>86</v>
      </c>
      <c r="AU90" s="80" t="s">
        <v>41</v>
      </c>
      <c r="AV90" s="81" t="s">
        <v>64</v>
      </c>
    </row>
    <row r="91" spans="1:89" s="1" customFormat="1" ht="19.899999999999999" customHeight="1">
      <c r="B91" s="34"/>
      <c r="C91" s="35"/>
      <c r="D91" s="100" t="s">
        <v>87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6">
        <f>ROUND(AG87*AS91,2)</f>
        <v>0</v>
      </c>
      <c r="AH91" s="217"/>
      <c r="AI91" s="217"/>
      <c r="AJ91" s="217"/>
      <c r="AK91" s="217"/>
      <c r="AL91" s="217"/>
      <c r="AM91" s="217"/>
      <c r="AN91" s="217">
        <f>ROUND(AG91+AV91,2)</f>
        <v>0</v>
      </c>
      <c r="AO91" s="217"/>
      <c r="AP91" s="217"/>
      <c r="AQ91" s="36"/>
      <c r="AS91" s="101">
        <v>0</v>
      </c>
      <c r="AT91" s="102" t="s">
        <v>88</v>
      </c>
      <c r="AU91" s="102" t="s">
        <v>42</v>
      </c>
      <c r="AV91" s="103">
        <f>ROUND(IF(AU91="základná",AG91*L31,IF(AU91="znížená",AG91*L32,0)),2)</f>
        <v>0</v>
      </c>
      <c r="BV91" s="18" t="s">
        <v>89</v>
      </c>
      <c r="BY91" s="104">
        <f>IF(AU91="základná",AV91,0)</f>
        <v>0</v>
      </c>
      <c r="BZ91" s="104">
        <f>IF(AU91="znížená",AV91,0)</f>
        <v>0</v>
      </c>
      <c r="CA91" s="104">
        <v>0</v>
      </c>
      <c r="CB91" s="104">
        <v>0</v>
      </c>
      <c r="CC91" s="104">
        <v>0</v>
      </c>
      <c r="CD91" s="104">
        <f>IF(AU91="základná",AG91,0)</f>
        <v>0</v>
      </c>
      <c r="CE91" s="104">
        <f>IF(AU91="znížená",AG91,0)</f>
        <v>0</v>
      </c>
      <c r="CF91" s="104">
        <f>IF(AU91="zákl. prenesená",AG91,0)</f>
        <v>0</v>
      </c>
      <c r="CG91" s="104">
        <f>IF(AU91="zníž. prenesená",AG91,0)</f>
        <v>0</v>
      </c>
      <c r="CH91" s="104">
        <f>IF(AU91="nulová",AG91,0)</f>
        <v>0</v>
      </c>
      <c r="CI91" s="18">
        <f>IF(AU91="základná",1,IF(AU91="znížená",2,IF(AU91="zákl. prenesená",4,IF(AU91="zníž. prenesená",5,3))))</f>
        <v>1</v>
      </c>
      <c r="CJ91" s="18">
        <f>IF(AT91="stavebná časť",1,IF(8891="investičná časť",2,3))</f>
        <v>1</v>
      </c>
      <c r="CK91" s="18" t="str">
        <f>IF(D91="Vyplň vlastné","","x")</f>
        <v>x</v>
      </c>
    </row>
    <row r="92" spans="1:89" s="1" customFormat="1" ht="19.899999999999999" customHeight="1">
      <c r="B92" s="34"/>
      <c r="C92" s="35"/>
      <c r="D92" s="218" t="s">
        <v>90</v>
      </c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35"/>
      <c r="AD92" s="35"/>
      <c r="AE92" s="35"/>
      <c r="AF92" s="35"/>
      <c r="AG92" s="216">
        <f>AG87*AS92</f>
        <v>0</v>
      </c>
      <c r="AH92" s="217"/>
      <c r="AI92" s="217"/>
      <c r="AJ92" s="217"/>
      <c r="AK92" s="217"/>
      <c r="AL92" s="217"/>
      <c r="AM92" s="217"/>
      <c r="AN92" s="217">
        <f>AG92+AV92</f>
        <v>0</v>
      </c>
      <c r="AO92" s="217"/>
      <c r="AP92" s="217"/>
      <c r="AQ92" s="36"/>
      <c r="AS92" s="105">
        <v>0</v>
      </c>
      <c r="AT92" s="106" t="s">
        <v>88</v>
      </c>
      <c r="AU92" s="106" t="s">
        <v>42</v>
      </c>
      <c r="AV92" s="107">
        <f>ROUND(IF(AU92="nulová",0,IF(OR(AU92="základná",AU92="zákl. prenesená"),AG92*L31,AG92*L32)),2)</f>
        <v>0</v>
      </c>
      <c r="BV92" s="18" t="s">
        <v>91</v>
      </c>
      <c r="BY92" s="104">
        <f>IF(AU92="základná",AV92,0)</f>
        <v>0</v>
      </c>
      <c r="BZ92" s="104">
        <f>IF(AU92="znížená",AV92,0)</f>
        <v>0</v>
      </c>
      <c r="CA92" s="104">
        <f>IF(AU92="zákl. prenesená",AV92,0)</f>
        <v>0</v>
      </c>
      <c r="CB92" s="104">
        <f>IF(AU92="zníž. prenesená",AV92,0)</f>
        <v>0</v>
      </c>
      <c r="CC92" s="104">
        <f>IF(AU92="nulová",AV92,0)</f>
        <v>0</v>
      </c>
      <c r="CD92" s="104">
        <f>IF(AU92="základná",AG92,0)</f>
        <v>0</v>
      </c>
      <c r="CE92" s="104">
        <f>IF(AU92="znížená",AG92,0)</f>
        <v>0</v>
      </c>
      <c r="CF92" s="104">
        <f>IF(AU92="zákl. prenesená",AG92,0)</f>
        <v>0</v>
      </c>
      <c r="CG92" s="104">
        <f>IF(AU92="zníž. prenesená",AG92,0)</f>
        <v>0</v>
      </c>
      <c r="CH92" s="104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>IF(D92="Vyplň vlastné","","x")</f>
        <v/>
      </c>
    </row>
    <row r="93" spans="1:89" s="1" customFormat="1" ht="19.899999999999999" customHeight="1">
      <c r="B93" s="34"/>
      <c r="C93" s="35"/>
      <c r="D93" s="218" t="s">
        <v>90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35"/>
      <c r="AD93" s="35"/>
      <c r="AE93" s="35"/>
      <c r="AF93" s="35"/>
      <c r="AG93" s="216">
        <f>AG87*AS93</f>
        <v>0</v>
      </c>
      <c r="AH93" s="217"/>
      <c r="AI93" s="217"/>
      <c r="AJ93" s="217"/>
      <c r="AK93" s="217"/>
      <c r="AL93" s="217"/>
      <c r="AM93" s="217"/>
      <c r="AN93" s="217">
        <f>AG93+AV93</f>
        <v>0</v>
      </c>
      <c r="AO93" s="217"/>
      <c r="AP93" s="217"/>
      <c r="AQ93" s="36"/>
      <c r="AS93" s="105">
        <v>0</v>
      </c>
      <c r="AT93" s="106" t="s">
        <v>88</v>
      </c>
      <c r="AU93" s="106" t="s">
        <v>42</v>
      </c>
      <c r="AV93" s="107">
        <f>ROUND(IF(AU93="nulová",0,IF(OR(AU93="základná",AU93="zákl. prenesená"),AG93*L31,AG93*L32)),2)</f>
        <v>0</v>
      </c>
      <c r="BV93" s="18" t="s">
        <v>91</v>
      </c>
      <c r="BY93" s="104">
        <f>IF(AU93="základná",AV93,0)</f>
        <v>0</v>
      </c>
      <c r="BZ93" s="104">
        <f>IF(AU93="znížená",AV93,0)</f>
        <v>0</v>
      </c>
      <c r="CA93" s="104">
        <f>IF(AU93="zákl. prenesená",AV93,0)</f>
        <v>0</v>
      </c>
      <c r="CB93" s="104">
        <f>IF(AU93="zníž. prenesená",AV93,0)</f>
        <v>0</v>
      </c>
      <c r="CC93" s="104">
        <f>IF(AU93="nulová",AV93,0)</f>
        <v>0</v>
      </c>
      <c r="CD93" s="104">
        <f>IF(AU93="základná",AG93,0)</f>
        <v>0</v>
      </c>
      <c r="CE93" s="104">
        <f>IF(AU93="znížená",AG93,0)</f>
        <v>0</v>
      </c>
      <c r="CF93" s="104">
        <f>IF(AU93="zákl. prenesená",AG93,0)</f>
        <v>0</v>
      </c>
      <c r="CG93" s="104">
        <f>IF(AU93="zníž. prenesená",AG93,0)</f>
        <v>0</v>
      </c>
      <c r="CH93" s="104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/>
      </c>
    </row>
    <row r="94" spans="1:89" s="1" customFormat="1" ht="19.899999999999999" customHeight="1">
      <c r="B94" s="34"/>
      <c r="C94" s="35"/>
      <c r="D94" s="218" t="s">
        <v>90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35"/>
      <c r="AD94" s="35"/>
      <c r="AE94" s="35"/>
      <c r="AF94" s="35"/>
      <c r="AG94" s="216">
        <f>AG87*AS94</f>
        <v>0</v>
      </c>
      <c r="AH94" s="217"/>
      <c r="AI94" s="217"/>
      <c r="AJ94" s="217"/>
      <c r="AK94" s="217"/>
      <c r="AL94" s="217"/>
      <c r="AM94" s="217"/>
      <c r="AN94" s="217">
        <f>AG94+AV94</f>
        <v>0</v>
      </c>
      <c r="AO94" s="217"/>
      <c r="AP94" s="217"/>
      <c r="AQ94" s="36"/>
      <c r="AS94" s="108">
        <v>0</v>
      </c>
      <c r="AT94" s="109" t="s">
        <v>88</v>
      </c>
      <c r="AU94" s="109" t="s">
        <v>42</v>
      </c>
      <c r="AV94" s="110">
        <f>ROUND(IF(AU94="nulová",0,IF(OR(AU94="základná",AU94="zákl. prenesená"),AG94*L31,AG94*L32)),2)</f>
        <v>0</v>
      </c>
      <c r="BV94" s="18" t="s">
        <v>91</v>
      </c>
      <c r="BY94" s="104">
        <f>IF(AU94="základná",AV94,0)</f>
        <v>0</v>
      </c>
      <c r="BZ94" s="104">
        <f>IF(AU94="znížená",AV94,0)</f>
        <v>0</v>
      </c>
      <c r="CA94" s="104">
        <f>IF(AU94="zákl. prenesená",AV94,0)</f>
        <v>0</v>
      </c>
      <c r="CB94" s="104">
        <f>IF(AU94="zníž. prenesená",AV94,0)</f>
        <v>0</v>
      </c>
      <c r="CC94" s="104">
        <f>IF(AU94="nulová",AV94,0)</f>
        <v>0</v>
      </c>
      <c r="CD94" s="104">
        <f>IF(AU94="základná",AG94,0)</f>
        <v>0</v>
      </c>
      <c r="CE94" s="104">
        <f>IF(AU94="znížená",AG94,0)</f>
        <v>0</v>
      </c>
      <c r="CF94" s="104">
        <f>IF(AU94="zákl. prenesená",AG94,0)</f>
        <v>0</v>
      </c>
      <c r="CG94" s="104">
        <f>IF(AU94="zníž. prenesená",AG94,0)</f>
        <v>0</v>
      </c>
      <c r="CH94" s="104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11" t="s">
        <v>92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22">
        <f>ROUND(AG87+AG90,2)</f>
        <v>0</v>
      </c>
      <c r="AH96" s="222"/>
      <c r="AI96" s="222"/>
      <c r="AJ96" s="222"/>
      <c r="AK96" s="222"/>
      <c r="AL96" s="222"/>
      <c r="AM96" s="222"/>
      <c r="AN96" s="222">
        <f>AN87+AN90</f>
        <v>0</v>
      </c>
      <c r="AO96" s="222"/>
      <c r="AP96" s="222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Jveyyr4SOc0E2Uie4sOdUZXtzieNns7YtnXMYM3dsL52u1B2VPL3h0jGIOHtQYG7evg9gNHBFKR7nl526jiDZQ==" saltValue="g8K3tvq0YtQ19icep3TBNyUV7Jd4kFbXfxOR3PSmLMZCdVOd4pJF1VyLTOsbm6m4oKollRT6aNkFwNHlffrhKA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292 - Rekonštrukcia podl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tabSelected="1" workbookViewId="0">
      <pane ySplit="1" topLeftCell="A153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93</v>
      </c>
      <c r="G1" s="13"/>
      <c r="H1" s="266" t="s">
        <v>94</v>
      </c>
      <c r="I1" s="266"/>
      <c r="J1" s="266"/>
      <c r="K1" s="266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23" t="s">
        <v>8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18" t="s">
        <v>79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77</v>
      </c>
    </row>
    <row r="4" spans="1:66" ht="36.950000000000003" customHeight="1">
      <c r="B4" s="22"/>
      <c r="C4" s="180" t="s">
        <v>98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>
      <c r="B6" s="34"/>
      <c r="C6" s="35"/>
      <c r="D6" s="28" t="s">
        <v>17</v>
      </c>
      <c r="E6" s="35"/>
      <c r="F6" s="186" t="s">
        <v>18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35"/>
      <c r="R6" s="36"/>
    </row>
    <row r="7" spans="1:66" s="1" customFormat="1" ht="14.45" customHeight="1">
      <c r="B7" s="34"/>
      <c r="C7" s="35"/>
      <c r="D7" s="29" t="s">
        <v>19</v>
      </c>
      <c r="E7" s="35"/>
      <c r="F7" s="27" t="s">
        <v>20</v>
      </c>
      <c r="G7" s="35"/>
      <c r="H7" s="35"/>
      <c r="I7" s="35"/>
      <c r="J7" s="35"/>
      <c r="K7" s="35"/>
      <c r="L7" s="35"/>
      <c r="M7" s="29" t="s">
        <v>21</v>
      </c>
      <c r="N7" s="35"/>
      <c r="O7" s="27" t="s">
        <v>20</v>
      </c>
      <c r="P7" s="35"/>
      <c r="Q7" s="35"/>
      <c r="R7" s="36"/>
    </row>
    <row r="8" spans="1:66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26">
        <f>'Rekapitulácia stavby'!AN8</f>
        <v>0</v>
      </c>
      <c r="P8" s="227"/>
      <c r="Q8" s="35"/>
      <c r="R8" s="36"/>
    </row>
    <row r="9" spans="1:66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66" s="1" customFormat="1" ht="14.45" customHeight="1">
      <c r="B10" s="34"/>
      <c r="C10" s="35"/>
      <c r="D10" s="29" t="s">
        <v>25</v>
      </c>
      <c r="E10" s="35"/>
      <c r="F10" s="35"/>
      <c r="G10" s="35"/>
      <c r="H10" s="35"/>
      <c r="I10" s="35"/>
      <c r="J10" s="35"/>
      <c r="K10" s="35"/>
      <c r="L10" s="35"/>
      <c r="M10" s="29" t="s">
        <v>26</v>
      </c>
      <c r="N10" s="35"/>
      <c r="O10" s="184" t="s">
        <v>20</v>
      </c>
      <c r="P10" s="184"/>
      <c r="Q10" s="35"/>
      <c r="R10" s="36"/>
    </row>
    <row r="11" spans="1:66" s="1" customFormat="1" ht="18" customHeight="1">
      <c r="B11" s="34"/>
      <c r="C11" s="35"/>
      <c r="D11" s="35"/>
      <c r="E11" s="27" t="s">
        <v>27</v>
      </c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84" t="s">
        <v>20</v>
      </c>
      <c r="P11" s="184"/>
      <c r="Q11" s="35"/>
      <c r="R11" s="36"/>
    </row>
    <row r="12" spans="1:66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66" s="1" customFormat="1" ht="14.45" customHeight="1">
      <c r="B13" s="34"/>
      <c r="C13" s="35"/>
      <c r="D13" s="29" t="s">
        <v>29</v>
      </c>
      <c r="E13" s="35"/>
      <c r="F13" s="35"/>
      <c r="G13" s="35"/>
      <c r="H13" s="35"/>
      <c r="I13" s="35"/>
      <c r="J13" s="35"/>
      <c r="K13" s="35"/>
      <c r="L13" s="35"/>
      <c r="M13" s="29" t="s">
        <v>26</v>
      </c>
      <c r="N13" s="35"/>
      <c r="O13" s="228" t="str">
        <f>IF('Rekapitulácia stavby'!AN13="","",'Rekapitulácia stavby'!AN13)</f>
        <v>Vyplň údaj</v>
      </c>
      <c r="P13" s="184"/>
      <c r="Q13" s="35"/>
      <c r="R13" s="36"/>
    </row>
    <row r="14" spans="1:66" s="1" customFormat="1" ht="18" customHeight="1">
      <c r="B14" s="34"/>
      <c r="C14" s="35"/>
      <c r="D14" s="35"/>
      <c r="E14" s="228" t="str">
        <f>IF('Rekapitulácia stavby'!E14="","",'Rekapitulácia stavby'!E14)</f>
        <v>Vyplň údaj</v>
      </c>
      <c r="F14" s="229"/>
      <c r="G14" s="229"/>
      <c r="H14" s="229"/>
      <c r="I14" s="229"/>
      <c r="J14" s="229"/>
      <c r="K14" s="229"/>
      <c r="L14" s="229"/>
      <c r="M14" s="29" t="s">
        <v>28</v>
      </c>
      <c r="N14" s="35"/>
      <c r="O14" s="228" t="str">
        <f>IF('Rekapitulácia stavby'!AN14="","",'Rekapitulácia stavby'!AN14)</f>
        <v>Vyplň údaj</v>
      </c>
      <c r="P14" s="184"/>
      <c r="Q14" s="35"/>
      <c r="R14" s="36"/>
    </row>
    <row r="15" spans="1:66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66" s="1" customFormat="1" ht="14.45" customHeight="1">
      <c r="B16" s="34"/>
      <c r="C16" s="35"/>
      <c r="D16" s="29" t="s">
        <v>31</v>
      </c>
      <c r="E16" s="35"/>
      <c r="F16" s="35"/>
      <c r="G16" s="35"/>
      <c r="H16" s="35"/>
      <c r="I16" s="35"/>
      <c r="J16" s="35"/>
      <c r="K16" s="35"/>
      <c r="L16" s="35"/>
      <c r="M16" s="29" t="s">
        <v>26</v>
      </c>
      <c r="N16" s="35"/>
      <c r="O16" s="184" t="str">
        <f>IF('Rekapitulácia stavby'!AN16="","",'Rekapitulácia stavby'!AN16)</f>
        <v/>
      </c>
      <c r="P16" s="184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IF('Rekapitulácia stavby'!E17="","",'Rekapitulácia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84" t="str">
        <f>IF('Rekapitulácia stavby'!AN17="","",'Rekapitulácia stavby'!AN17)</f>
        <v/>
      </c>
      <c r="P17" s="184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35</v>
      </c>
      <c r="E19" s="35"/>
      <c r="F19" s="35"/>
      <c r="G19" s="35"/>
      <c r="H19" s="35"/>
      <c r="I19" s="35"/>
      <c r="J19" s="35"/>
      <c r="K19" s="35"/>
      <c r="L19" s="35"/>
      <c r="M19" s="29" t="s">
        <v>26</v>
      </c>
      <c r="N19" s="35"/>
      <c r="O19" s="184" t="s">
        <v>20</v>
      </c>
      <c r="P19" s="184"/>
      <c r="Q19" s="35"/>
      <c r="R19" s="36"/>
    </row>
    <row r="20" spans="2:18" s="1" customFormat="1" ht="18" customHeight="1">
      <c r="B20" s="34"/>
      <c r="C20" s="35"/>
      <c r="D20" s="35"/>
      <c r="E20" s="27" t="s">
        <v>36</v>
      </c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84" t="s">
        <v>20</v>
      </c>
      <c r="P20" s="184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89" t="s">
        <v>20</v>
      </c>
      <c r="F23" s="189"/>
      <c r="G23" s="189"/>
      <c r="H23" s="189"/>
      <c r="I23" s="189"/>
      <c r="J23" s="189"/>
      <c r="K23" s="189"/>
      <c r="L23" s="189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99</v>
      </c>
      <c r="E26" s="35"/>
      <c r="F26" s="35"/>
      <c r="G26" s="35"/>
      <c r="H26" s="35"/>
      <c r="I26" s="35"/>
      <c r="J26" s="35"/>
      <c r="K26" s="35"/>
      <c r="L26" s="35"/>
      <c r="M26" s="190">
        <f>N87</f>
        <v>0</v>
      </c>
      <c r="N26" s="190"/>
      <c r="O26" s="190"/>
      <c r="P26" s="190"/>
      <c r="Q26" s="35"/>
      <c r="R26" s="36"/>
    </row>
    <row r="27" spans="2:18" s="1" customFormat="1" ht="14.45" customHeight="1">
      <c r="B27" s="34"/>
      <c r="C27" s="35"/>
      <c r="D27" s="33" t="s">
        <v>87</v>
      </c>
      <c r="E27" s="35"/>
      <c r="F27" s="35"/>
      <c r="G27" s="35"/>
      <c r="H27" s="35"/>
      <c r="I27" s="35"/>
      <c r="J27" s="35"/>
      <c r="K27" s="35"/>
      <c r="L27" s="35"/>
      <c r="M27" s="190">
        <f>N98</f>
        <v>0</v>
      </c>
      <c r="N27" s="190"/>
      <c r="O27" s="190"/>
      <c r="P27" s="190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40</v>
      </c>
      <c r="E29" s="35"/>
      <c r="F29" s="35"/>
      <c r="G29" s="35"/>
      <c r="H29" s="35"/>
      <c r="I29" s="35"/>
      <c r="J29" s="35"/>
      <c r="K29" s="35"/>
      <c r="L29" s="35"/>
      <c r="M29" s="230">
        <f>ROUND(M26+M27,2)</f>
        <v>0</v>
      </c>
      <c r="N29" s="225"/>
      <c r="O29" s="225"/>
      <c r="P29" s="225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41</v>
      </c>
      <c r="E31" s="41" t="s">
        <v>42</v>
      </c>
      <c r="F31" s="42">
        <v>0.2</v>
      </c>
      <c r="G31" s="116" t="s">
        <v>43</v>
      </c>
      <c r="H31" s="231">
        <f>ROUND((((SUM(BE98:BE105)+SUM(BE122:BE151))+SUM(BE153:BE157))),2)</f>
        <v>0</v>
      </c>
      <c r="I31" s="225"/>
      <c r="J31" s="225"/>
      <c r="K31" s="35"/>
      <c r="L31" s="35"/>
      <c r="M31" s="231">
        <f>ROUND(((ROUND((SUM(BE98:BE105)+SUM(BE122:BE151)), 2)*F31)+SUM(BE153:BE157)*F31),2)</f>
        <v>0</v>
      </c>
      <c r="N31" s="225"/>
      <c r="O31" s="225"/>
      <c r="P31" s="225"/>
      <c r="Q31" s="35"/>
      <c r="R31" s="36"/>
    </row>
    <row r="32" spans="2:18" s="1" customFormat="1" ht="14.45" customHeight="1">
      <c r="B32" s="34"/>
      <c r="C32" s="35"/>
      <c r="D32" s="35"/>
      <c r="E32" s="41" t="s">
        <v>44</v>
      </c>
      <c r="F32" s="42">
        <v>0.2</v>
      </c>
      <c r="G32" s="116" t="s">
        <v>43</v>
      </c>
      <c r="H32" s="231">
        <f>ROUND((((SUM(BF98:BF105)+SUM(BF122:BF151))+SUM(BF153:BF157))),2)</f>
        <v>0</v>
      </c>
      <c r="I32" s="225"/>
      <c r="J32" s="225"/>
      <c r="K32" s="35"/>
      <c r="L32" s="35"/>
      <c r="M32" s="231">
        <f>ROUND(((ROUND((SUM(BF98:BF105)+SUM(BF122:BF151)), 2)*F32)+SUM(BF153:BF157)*F32),2)</f>
        <v>0</v>
      </c>
      <c r="N32" s="225"/>
      <c r="O32" s="225"/>
      <c r="P32" s="225"/>
      <c r="Q32" s="35"/>
      <c r="R32" s="36"/>
    </row>
    <row r="33" spans="2:18" s="1" customFormat="1" ht="14.45" hidden="1" customHeight="1">
      <c r="B33" s="34"/>
      <c r="C33" s="35"/>
      <c r="D33" s="35"/>
      <c r="E33" s="41" t="s">
        <v>45</v>
      </c>
      <c r="F33" s="42">
        <v>0.2</v>
      </c>
      <c r="G33" s="116" t="s">
        <v>43</v>
      </c>
      <c r="H33" s="231">
        <f>ROUND((((SUM(BG98:BG105)+SUM(BG122:BG151))+SUM(BG153:BG157))),2)</f>
        <v>0</v>
      </c>
      <c r="I33" s="225"/>
      <c r="J33" s="225"/>
      <c r="K33" s="35"/>
      <c r="L33" s="35"/>
      <c r="M33" s="231">
        <v>0</v>
      </c>
      <c r="N33" s="225"/>
      <c r="O33" s="225"/>
      <c r="P33" s="225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46</v>
      </c>
      <c r="F34" s="42">
        <v>0.2</v>
      </c>
      <c r="G34" s="116" t="s">
        <v>43</v>
      </c>
      <c r="H34" s="231">
        <f>ROUND((((SUM(BH98:BH105)+SUM(BH122:BH151))+SUM(BH153:BH157))),2)</f>
        <v>0</v>
      </c>
      <c r="I34" s="225"/>
      <c r="J34" s="225"/>
      <c r="K34" s="35"/>
      <c r="L34" s="35"/>
      <c r="M34" s="231">
        <v>0</v>
      </c>
      <c r="N34" s="225"/>
      <c r="O34" s="225"/>
      <c r="P34" s="225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47</v>
      </c>
      <c r="F35" s="42">
        <v>0</v>
      </c>
      <c r="G35" s="116" t="s">
        <v>43</v>
      </c>
      <c r="H35" s="231">
        <f>ROUND((((SUM(BI98:BI105)+SUM(BI122:BI151))+SUM(BI153:BI157))),2)</f>
        <v>0</v>
      </c>
      <c r="I35" s="225"/>
      <c r="J35" s="225"/>
      <c r="K35" s="35"/>
      <c r="L35" s="35"/>
      <c r="M35" s="231">
        <v>0</v>
      </c>
      <c r="N35" s="225"/>
      <c r="O35" s="225"/>
      <c r="P35" s="225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48</v>
      </c>
      <c r="E37" s="78"/>
      <c r="F37" s="78"/>
      <c r="G37" s="118" t="s">
        <v>49</v>
      </c>
      <c r="H37" s="119" t="s">
        <v>50</v>
      </c>
      <c r="I37" s="78"/>
      <c r="J37" s="78"/>
      <c r="K37" s="78"/>
      <c r="L37" s="232">
        <f>SUM(M29:M35)</f>
        <v>0</v>
      </c>
      <c r="M37" s="232"/>
      <c r="N37" s="232"/>
      <c r="O37" s="232"/>
      <c r="P37" s="233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21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21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21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21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21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21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0000000000003" customHeight="1">
      <c r="B76" s="34"/>
      <c r="C76" s="180" t="s">
        <v>100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0000000000003" customHeight="1">
      <c r="B78" s="34"/>
      <c r="C78" s="68" t="s">
        <v>17</v>
      </c>
      <c r="D78" s="35"/>
      <c r="E78" s="35"/>
      <c r="F78" s="200" t="str">
        <f>F6</f>
        <v>Rekonštrukcia podlahy v telocvični ZŠ a MŠ J.Mudrocha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22</v>
      </c>
      <c r="D80" s="35"/>
      <c r="E80" s="35"/>
      <c r="F80" s="27" t="str">
        <f>F8</f>
        <v>Senica</v>
      </c>
      <c r="G80" s="35"/>
      <c r="H80" s="35"/>
      <c r="I80" s="35"/>
      <c r="J80" s="35"/>
      <c r="K80" s="29" t="s">
        <v>24</v>
      </c>
      <c r="L80" s="35"/>
      <c r="M80" s="227">
        <f>IF(O8="","",O8)</f>
        <v>0</v>
      </c>
      <c r="N80" s="227"/>
      <c r="O80" s="227"/>
      <c r="P80" s="227"/>
      <c r="Q80" s="35"/>
      <c r="R80" s="36"/>
      <c r="T80" s="123"/>
      <c r="U80" s="123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47" s="1" customFormat="1">
      <c r="B82" s="34"/>
      <c r="C82" s="29" t="s">
        <v>25</v>
      </c>
      <c r="D82" s="35"/>
      <c r="E82" s="35"/>
      <c r="F82" s="27" t="str">
        <f>E11</f>
        <v>Mesto Senica</v>
      </c>
      <c r="G82" s="35"/>
      <c r="H82" s="35"/>
      <c r="I82" s="35"/>
      <c r="J82" s="35"/>
      <c r="K82" s="29" t="s">
        <v>31</v>
      </c>
      <c r="L82" s="35"/>
      <c r="M82" s="184" t="str">
        <f>E17</f>
        <v xml:space="preserve"> </v>
      </c>
      <c r="N82" s="184"/>
      <c r="O82" s="184"/>
      <c r="P82" s="184"/>
      <c r="Q82" s="184"/>
      <c r="R82" s="36"/>
      <c r="T82" s="123"/>
      <c r="U82" s="123"/>
    </row>
    <row r="83" spans="2:47" s="1" customFormat="1" ht="14.45" customHeight="1">
      <c r="B83" s="34"/>
      <c r="C83" s="29" t="s">
        <v>29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35</v>
      </c>
      <c r="L83" s="35"/>
      <c r="M83" s="184" t="str">
        <f>E20</f>
        <v>Ing. Juraj Havetta</v>
      </c>
      <c r="N83" s="184"/>
      <c r="O83" s="184"/>
      <c r="P83" s="184"/>
      <c r="Q83" s="184"/>
      <c r="R83" s="36"/>
      <c r="T83" s="123"/>
      <c r="U83" s="123"/>
    </row>
    <row r="84" spans="2:47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47" s="1" customFormat="1" ht="29.25" customHeight="1">
      <c r="B85" s="34"/>
      <c r="C85" s="234" t="s">
        <v>101</v>
      </c>
      <c r="D85" s="235"/>
      <c r="E85" s="235"/>
      <c r="F85" s="235"/>
      <c r="G85" s="235"/>
      <c r="H85" s="112"/>
      <c r="I85" s="112"/>
      <c r="J85" s="112"/>
      <c r="K85" s="112"/>
      <c r="L85" s="112"/>
      <c r="M85" s="112"/>
      <c r="N85" s="234" t="s">
        <v>102</v>
      </c>
      <c r="O85" s="235"/>
      <c r="P85" s="235"/>
      <c r="Q85" s="235"/>
      <c r="R85" s="36"/>
      <c r="T85" s="123"/>
      <c r="U85" s="123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103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21">
        <f>N122</f>
        <v>0</v>
      </c>
      <c r="O87" s="236"/>
      <c r="P87" s="236"/>
      <c r="Q87" s="236"/>
      <c r="R87" s="36"/>
      <c r="T87" s="123"/>
      <c r="U87" s="123"/>
      <c r="AU87" s="18" t="s">
        <v>104</v>
      </c>
    </row>
    <row r="88" spans="2:47" s="6" customFormat="1" ht="24.95" customHeight="1">
      <c r="B88" s="125"/>
      <c r="C88" s="126"/>
      <c r="D88" s="127" t="s">
        <v>105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7">
        <f>N123</f>
        <v>0</v>
      </c>
      <c r="O88" s="238"/>
      <c r="P88" s="238"/>
      <c r="Q88" s="238"/>
      <c r="R88" s="128"/>
      <c r="T88" s="129"/>
      <c r="U88" s="129"/>
    </row>
    <row r="89" spans="2:47" s="7" customFormat="1" ht="19.899999999999999" customHeight="1">
      <c r="B89" s="130"/>
      <c r="C89" s="131"/>
      <c r="D89" s="100" t="s">
        <v>106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7">
        <f>N124</f>
        <v>0</v>
      </c>
      <c r="O89" s="239"/>
      <c r="P89" s="239"/>
      <c r="Q89" s="239"/>
      <c r="R89" s="132"/>
      <c r="T89" s="133"/>
      <c r="U89" s="133"/>
    </row>
    <row r="90" spans="2:47" s="6" customFormat="1" ht="24.95" customHeight="1">
      <c r="B90" s="125"/>
      <c r="C90" s="126"/>
      <c r="D90" s="127" t="s">
        <v>107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37">
        <f>N134</f>
        <v>0</v>
      </c>
      <c r="O90" s="238"/>
      <c r="P90" s="238"/>
      <c r="Q90" s="238"/>
      <c r="R90" s="128"/>
      <c r="T90" s="129"/>
      <c r="U90" s="129"/>
    </row>
    <row r="91" spans="2:47" s="7" customFormat="1" ht="19.899999999999999" customHeight="1">
      <c r="B91" s="130"/>
      <c r="C91" s="131"/>
      <c r="D91" s="100" t="s">
        <v>108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7">
        <f>N135</f>
        <v>0</v>
      </c>
      <c r="O91" s="239"/>
      <c r="P91" s="239"/>
      <c r="Q91" s="239"/>
      <c r="R91" s="132"/>
      <c r="T91" s="133"/>
      <c r="U91" s="133"/>
    </row>
    <row r="92" spans="2:47" s="7" customFormat="1" ht="19.899999999999999" customHeight="1">
      <c r="B92" s="130"/>
      <c r="C92" s="131"/>
      <c r="D92" s="100" t="s">
        <v>109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7">
        <f>N139</f>
        <v>0</v>
      </c>
      <c r="O92" s="239"/>
      <c r="P92" s="239"/>
      <c r="Q92" s="239"/>
      <c r="R92" s="132"/>
      <c r="T92" s="133"/>
      <c r="U92" s="133"/>
    </row>
    <row r="93" spans="2:47" s="7" customFormat="1" ht="19.899999999999999" customHeight="1">
      <c r="B93" s="130"/>
      <c r="C93" s="131"/>
      <c r="D93" s="100" t="s">
        <v>110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7">
        <f>N142</f>
        <v>0</v>
      </c>
      <c r="O93" s="239"/>
      <c r="P93" s="239"/>
      <c r="Q93" s="239"/>
      <c r="R93" s="132"/>
      <c r="T93" s="133"/>
      <c r="U93" s="133"/>
    </row>
    <row r="94" spans="2:47" s="7" customFormat="1" ht="19.899999999999999" customHeight="1">
      <c r="B94" s="130"/>
      <c r="C94" s="131"/>
      <c r="D94" s="100" t="s">
        <v>111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7">
        <f>N149</f>
        <v>0</v>
      </c>
      <c r="O94" s="239"/>
      <c r="P94" s="239"/>
      <c r="Q94" s="239"/>
      <c r="R94" s="132"/>
      <c r="T94" s="133"/>
      <c r="U94" s="133"/>
    </row>
    <row r="95" spans="2:47" s="7" customFormat="1" ht="19.899999999999999" customHeight="1">
      <c r="B95" s="130"/>
      <c r="C95" s="131"/>
      <c r="D95" s="100" t="s">
        <v>112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17">
        <f>N150</f>
        <v>0</v>
      </c>
      <c r="O95" s="239"/>
      <c r="P95" s="239"/>
      <c r="Q95" s="239"/>
      <c r="R95" s="132"/>
      <c r="T95" s="133"/>
      <c r="U95" s="133"/>
    </row>
    <row r="96" spans="2:47" s="6" customFormat="1" ht="21.75" customHeight="1">
      <c r="B96" s="125"/>
      <c r="C96" s="126"/>
      <c r="D96" s="127" t="s">
        <v>113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40">
        <f>N152</f>
        <v>0</v>
      </c>
      <c r="O96" s="238"/>
      <c r="P96" s="238"/>
      <c r="Q96" s="238"/>
      <c r="R96" s="128"/>
      <c r="T96" s="129"/>
      <c r="U96" s="129"/>
    </row>
    <row r="97" spans="2:65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  <c r="T97" s="123"/>
      <c r="U97" s="123"/>
    </row>
    <row r="98" spans="2:65" s="1" customFormat="1" ht="29.25" customHeight="1">
      <c r="B98" s="34"/>
      <c r="C98" s="124" t="s">
        <v>114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36">
        <f>ROUND(N99+N100+N101+N102+N103+N104,2)</f>
        <v>0</v>
      </c>
      <c r="O98" s="241"/>
      <c r="P98" s="241"/>
      <c r="Q98" s="241"/>
      <c r="R98" s="36"/>
      <c r="T98" s="134"/>
      <c r="U98" s="135" t="s">
        <v>41</v>
      </c>
    </row>
    <row r="99" spans="2:65" s="1" customFormat="1" ht="18" customHeight="1">
      <c r="B99" s="34"/>
      <c r="C99" s="35"/>
      <c r="D99" s="218" t="s">
        <v>115</v>
      </c>
      <c r="E99" s="219"/>
      <c r="F99" s="219"/>
      <c r="G99" s="219"/>
      <c r="H99" s="219"/>
      <c r="I99" s="35"/>
      <c r="J99" s="35"/>
      <c r="K99" s="35"/>
      <c r="L99" s="35"/>
      <c r="M99" s="35"/>
      <c r="N99" s="216">
        <f>ROUND(N87*T99,2)</f>
        <v>0</v>
      </c>
      <c r="O99" s="217"/>
      <c r="P99" s="217"/>
      <c r="Q99" s="217"/>
      <c r="R99" s="36"/>
      <c r="S99" s="136"/>
      <c r="T99" s="137"/>
      <c r="U99" s="138" t="s">
        <v>44</v>
      </c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9" t="s">
        <v>116</v>
      </c>
      <c r="AZ99" s="136"/>
      <c r="BA99" s="136"/>
      <c r="BB99" s="136"/>
      <c r="BC99" s="136"/>
      <c r="BD99" s="136"/>
      <c r="BE99" s="140">
        <f t="shared" ref="BE99:BE104" si="0">IF(U99="základná",N99,0)</f>
        <v>0</v>
      </c>
      <c r="BF99" s="140">
        <f t="shared" ref="BF99:BF104" si="1">IF(U99="znížená",N99,0)</f>
        <v>0</v>
      </c>
      <c r="BG99" s="140">
        <f t="shared" ref="BG99:BG104" si="2">IF(U99="zákl. prenesená",N99,0)</f>
        <v>0</v>
      </c>
      <c r="BH99" s="140">
        <f t="shared" ref="BH99:BH104" si="3">IF(U99="zníž. prenesená",N99,0)</f>
        <v>0</v>
      </c>
      <c r="BI99" s="140">
        <f t="shared" ref="BI99:BI104" si="4">IF(U99="nulová",N99,0)</f>
        <v>0</v>
      </c>
      <c r="BJ99" s="139" t="s">
        <v>117</v>
      </c>
      <c r="BK99" s="136"/>
      <c r="BL99" s="136"/>
      <c r="BM99" s="136"/>
    </row>
    <row r="100" spans="2:65" s="1" customFormat="1" ht="18" customHeight="1">
      <c r="B100" s="34"/>
      <c r="C100" s="35"/>
      <c r="D100" s="218" t="s">
        <v>118</v>
      </c>
      <c r="E100" s="219"/>
      <c r="F100" s="219"/>
      <c r="G100" s="219"/>
      <c r="H100" s="219"/>
      <c r="I100" s="35"/>
      <c r="J100" s="35"/>
      <c r="K100" s="35"/>
      <c r="L100" s="35"/>
      <c r="M100" s="35"/>
      <c r="N100" s="216">
        <f>ROUND(N87*T100,2)</f>
        <v>0</v>
      </c>
      <c r="O100" s="217"/>
      <c r="P100" s="217"/>
      <c r="Q100" s="217"/>
      <c r="R100" s="36"/>
      <c r="S100" s="136"/>
      <c r="T100" s="137"/>
      <c r="U100" s="138" t="s">
        <v>44</v>
      </c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9" t="s">
        <v>116</v>
      </c>
      <c r="AZ100" s="136"/>
      <c r="BA100" s="136"/>
      <c r="BB100" s="136"/>
      <c r="BC100" s="136"/>
      <c r="BD100" s="136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117</v>
      </c>
      <c r="BK100" s="136"/>
      <c r="BL100" s="136"/>
      <c r="BM100" s="136"/>
    </row>
    <row r="101" spans="2:65" s="1" customFormat="1" ht="18" customHeight="1">
      <c r="B101" s="34"/>
      <c r="C101" s="35"/>
      <c r="D101" s="218" t="s">
        <v>119</v>
      </c>
      <c r="E101" s="219"/>
      <c r="F101" s="219"/>
      <c r="G101" s="219"/>
      <c r="H101" s="219"/>
      <c r="I101" s="35"/>
      <c r="J101" s="35"/>
      <c r="K101" s="35"/>
      <c r="L101" s="35"/>
      <c r="M101" s="35"/>
      <c r="N101" s="216">
        <f>ROUND(N87*T101,2)</f>
        <v>0</v>
      </c>
      <c r="O101" s="217"/>
      <c r="P101" s="217"/>
      <c r="Q101" s="217"/>
      <c r="R101" s="36"/>
      <c r="S101" s="136"/>
      <c r="T101" s="137"/>
      <c r="U101" s="138" t="s">
        <v>44</v>
      </c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9" t="s">
        <v>116</v>
      </c>
      <c r="AZ101" s="136"/>
      <c r="BA101" s="136"/>
      <c r="BB101" s="136"/>
      <c r="BC101" s="136"/>
      <c r="BD101" s="136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117</v>
      </c>
      <c r="BK101" s="136"/>
      <c r="BL101" s="136"/>
      <c r="BM101" s="136"/>
    </row>
    <row r="102" spans="2:65" s="1" customFormat="1" ht="18" customHeight="1">
      <c r="B102" s="34"/>
      <c r="C102" s="35"/>
      <c r="D102" s="218" t="s">
        <v>120</v>
      </c>
      <c r="E102" s="219"/>
      <c r="F102" s="219"/>
      <c r="G102" s="219"/>
      <c r="H102" s="219"/>
      <c r="I102" s="35"/>
      <c r="J102" s="35"/>
      <c r="K102" s="35"/>
      <c r="L102" s="35"/>
      <c r="M102" s="35"/>
      <c r="N102" s="216">
        <f>ROUND(N87*T102,2)</f>
        <v>0</v>
      </c>
      <c r="O102" s="217"/>
      <c r="P102" s="217"/>
      <c r="Q102" s="217"/>
      <c r="R102" s="36"/>
      <c r="S102" s="136"/>
      <c r="T102" s="137"/>
      <c r="U102" s="138" t="s">
        <v>44</v>
      </c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9" t="s">
        <v>116</v>
      </c>
      <c r="AZ102" s="136"/>
      <c r="BA102" s="136"/>
      <c r="BB102" s="136"/>
      <c r="BC102" s="136"/>
      <c r="BD102" s="136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117</v>
      </c>
      <c r="BK102" s="136"/>
      <c r="BL102" s="136"/>
      <c r="BM102" s="136"/>
    </row>
    <row r="103" spans="2:65" s="1" customFormat="1" ht="18" customHeight="1">
      <c r="B103" s="34"/>
      <c r="C103" s="35"/>
      <c r="D103" s="218" t="s">
        <v>121</v>
      </c>
      <c r="E103" s="219"/>
      <c r="F103" s="219"/>
      <c r="G103" s="219"/>
      <c r="H103" s="219"/>
      <c r="I103" s="35"/>
      <c r="J103" s="35"/>
      <c r="K103" s="35"/>
      <c r="L103" s="35"/>
      <c r="M103" s="35"/>
      <c r="N103" s="216">
        <f>ROUND(N87*T103,2)</f>
        <v>0</v>
      </c>
      <c r="O103" s="217"/>
      <c r="P103" s="217"/>
      <c r="Q103" s="217"/>
      <c r="R103" s="36"/>
      <c r="S103" s="136"/>
      <c r="T103" s="137"/>
      <c r="U103" s="138" t="s">
        <v>44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9" t="s">
        <v>116</v>
      </c>
      <c r="AZ103" s="136"/>
      <c r="BA103" s="136"/>
      <c r="BB103" s="136"/>
      <c r="BC103" s="136"/>
      <c r="BD103" s="136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117</v>
      </c>
      <c r="BK103" s="136"/>
      <c r="BL103" s="136"/>
      <c r="BM103" s="136"/>
    </row>
    <row r="104" spans="2:65" s="1" customFormat="1" ht="18" customHeight="1">
      <c r="B104" s="34"/>
      <c r="C104" s="35"/>
      <c r="D104" s="100" t="s">
        <v>122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216">
        <f>ROUND(N87*T104,2)</f>
        <v>0</v>
      </c>
      <c r="O104" s="217"/>
      <c r="P104" s="217"/>
      <c r="Q104" s="217"/>
      <c r="R104" s="36"/>
      <c r="S104" s="136"/>
      <c r="T104" s="141"/>
      <c r="U104" s="142" t="s">
        <v>44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9" t="s">
        <v>123</v>
      </c>
      <c r="AZ104" s="136"/>
      <c r="BA104" s="136"/>
      <c r="BB104" s="136"/>
      <c r="BC104" s="136"/>
      <c r="BD104" s="136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117</v>
      </c>
      <c r="BK104" s="136"/>
      <c r="BL104" s="136"/>
      <c r="BM104" s="136"/>
    </row>
    <row r="105" spans="2:65" s="1" customFormat="1" ht="13.5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T105" s="123"/>
      <c r="U105" s="123"/>
    </row>
    <row r="106" spans="2:65" s="1" customFormat="1" ht="29.25" customHeight="1">
      <c r="B106" s="34"/>
      <c r="C106" s="111" t="s">
        <v>92</v>
      </c>
      <c r="D106" s="112"/>
      <c r="E106" s="112"/>
      <c r="F106" s="112"/>
      <c r="G106" s="112"/>
      <c r="H106" s="112"/>
      <c r="I106" s="112"/>
      <c r="J106" s="112"/>
      <c r="K106" s="112"/>
      <c r="L106" s="222">
        <f>ROUND(SUM(N87+N98),2)</f>
        <v>0</v>
      </c>
      <c r="M106" s="222"/>
      <c r="N106" s="222"/>
      <c r="O106" s="222"/>
      <c r="P106" s="222"/>
      <c r="Q106" s="222"/>
      <c r="R106" s="36"/>
      <c r="T106" s="123"/>
      <c r="U106" s="123"/>
    </row>
    <row r="107" spans="2:65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  <c r="T107" s="123"/>
      <c r="U107" s="123"/>
    </row>
    <row r="111" spans="2:65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65" s="1" customFormat="1" ht="36.950000000000003" customHeight="1">
      <c r="B112" s="34"/>
      <c r="C112" s="180" t="s">
        <v>124</v>
      </c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6.950000000000003" customHeight="1">
      <c r="B114" s="34"/>
      <c r="C114" s="68" t="s">
        <v>17</v>
      </c>
      <c r="D114" s="35"/>
      <c r="E114" s="35"/>
      <c r="F114" s="200" t="str">
        <f>F6</f>
        <v>Rekonštrukcia podlahy v telocvični ZŠ a MŠ J.Mudrocha</v>
      </c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29" t="s">
        <v>22</v>
      </c>
      <c r="D116" s="35"/>
      <c r="E116" s="35"/>
      <c r="F116" s="27" t="str">
        <f>F8</f>
        <v>Senica</v>
      </c>
      <c r="G116" s="35"/>
      <c r="H116" s="35"/>
      <c r="I116" s="35"/>
      <c r="J116" s="35"/>
      <c r="K116" s="29" t="s">
        <v>24</v>
      </c>
      <c r="L116" s="35"/>
      <c r="M116" s="227">
        <f>IF(O8="","",O8)</f>
        <v>0</v>
      </c>
      <c r="N116" s="227"/>
      <c r="O116" s="227"/>
      <c r="P116" s="227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29" t="s">
        <v>25</v>
      </c>
      <c r="D118" s="35"/>
      <c r="E118" s="35"/>
      <c r="F118" s="27" t="str">
        <f>E11</f>
        <v>Mesto Senica</v>
      </c>
      <c r="G118" s="35"/>
      <c r="H118" s="35"/>
      <c r="I118" s="35"/>
      <c r="J118" s="35"/>
      <c r="K118" s="29" t="s">
        <v>31</v>
      </c>
      <c r="L118" s="35"/>
      <c r="M118" s="184" t="str">
        <f>E17</f>
        <v xml:space="preserve"> </v>
      </c>
      <c r="N118" s="184"/>
      <c r="O118" s="184"/>
      <c r="P118" s="184"/>
      <c r="Q118" s="184"/>
      <c r="R118" s="36"/>
    </row>
    <row r="119" spans="2:65" s="1" customFormat="1" ht="14.45" customHeight="1">
      <c r="B119" s="34"/>
      <c r="C119" s="29" t="s">
        <v>29</v>
      </c>
      <c r="D119" s="35"/>
      <c r="E119" s="35"/>
      <c r="F119" s="27" t="str">
        <f>IF(E14="","",E14)</f>
        <v>Vyplň údaj</v>
      </c>
      <c r="G119" s="35"/>
      <c r="H119" s="35"/>
      <c r="I119" s="35"/>
      <c r="J119" s="35"/>
      <c r="K119" s="29" t="s">
        <v>35</v>
      </c>
      <c r="L119" s="35"/>
      <c r="M119" s="184" t="str">
        <f>E20</f>
        <v>Ing. Juraj Havetta</v>
      </c>
      <c r="N119" s="184"/>
      <c r="O119" s="184"/>
      <c r="P119" s="184"/>
      <c r="Q119" s="184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3"/>
      <c r="C121" s="144" t="s">
        <v>125</v>
      </c>
      <c r="D121" s="145" t="s">
        <v>126</v>
      </c>
      <c r="E121" s="145" t="s">
        <v>59</v>
      </c>
      <c r="F121" s="242" t="s">
        <v>127</v>
      </c>
      <c r="G121" s="242"/>
      <c r="H121" s="242"/>
      <c r="I121" s="242"/>
      <c r="J121" s="145" t="s">
        <v>128</v>
      </c>
      <c r="K121" s="145" t="s">
        <v>129</v>
      </c>
      <c r="L121" s="242" t="s">
        <v>130</v>
      </c>
      <c r="M121" s="242"/>
      <c r="N121" s="242" t="s">
        <v>102</v>
      </c>
      <c r="O121" s="242"/>
      <c r="P121" s="242"/>
      <c r="Q121" s="243"/>
      <c r="R121" s="146"/>
      <c r="T121" s="79" t="s">
        <v>131</v>
      </c>
      <c r="U121" s="80" t="s">
        <v>41</v>
      </c>
      <c r="V121" s="80" t="s">
        <v>132</v>
      </c>
      <c r="W121" s="80" t="s">
        <v>133</v>
      </c>
      <c r="X121" s="80" t="s">
        <v>134</v>
      </c>
      <c r="Y121" s="80" t="s">
        <v>135</v>
      </c>
      <c r="Z121" s="80" t="s">
        <v>136</v>
      </c>
      <c r="AA121" s="81" t="s">
        <v>137</v>
      </c>
    </row>
    <row r="122" spans="2:65" s="1" customFormat="1" ht="29.25" customHeight="1">
      <c r="B122" s="34"/>
      <c r="C122" s="83" t="s">
        <v>99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53">
        <f>BK122</f>
        <v>0</v>
      </c>
      <c r="O122" s="254"/>
      <c r="P122" s="254"/>
      <c r="Q122" s="254"/>
      <c r="R122" s="36"/>
      <c r="T122" s="82"/>
      <c r="U122" s="50"/>
      <c r="V122" s="50"/>
      <c r="W122" s="147">
        <f>W123+W134+W152</f>
        <v>0</v>
      </c>
      <c r="X122" s="50"/>
      <c r="Y122" s="147">
        <f>Y123+Y134+Y152</f>
        <v>12.265924</v>
      </c>
      <c r="Z122" s="50"/>
      <c r="AA122" s="148">
        <f>AA123+AA134+AA152</f>
        <v>12.504999999999999</v>
      </c>
      <c r="AT122" s="18" t="s">
        <v>76</v>
      </c>
      <c r="AU122" s="18" t="s">
        <v>104</v>
      </c>
      <c r="BK122" s="149">
        <f>BK123+BK134+BK152</f>
        <v>0</v>
      </c>
    </row>
    <row r="123" spans="2:65" s="9" customFormat="1" ht="37.35" customHeight="1">
      <c r="B123" s="150"/>
      <c r="C123" s="151"/>
      <c r="D123" s="152" t="s">
        <v>105</v>
      </c>
      <c r="E123" s="152"/>
      <c r="F123" s="152"/>
      <c r="G123" s="152"/>
      <c r="H123" s="152"/>
      <c r="I123" s="152"/>
      <c r="J123" s="152"/>
      <c r="K123" s="152"/>
      <c r="L123" s="152"/>
      <c r="M123" s="152"/>
      <c r="N123" s="240">
        <f>BK123</f>
        <v>0</v>
      </c>
      <c r="O123" s="255"/>
      <c r="P123" s="255"/>
      <c r="Q123" s="255"/>
      <c r="R123" s="153"/>
      <c r="T123" s="154"/>
      <c r="U123" s="151"/>
      <c r="V123" s="151"/>
      <c r="W123" s="155">
        <f>W124</f>
        <v>0</v>
      </c>
      <c r="X123" s="151"/>
      <c r="Y123" s="155">
        <f>Y124</f>
        <v>0</v>
      </c>
      <c r="Z123" s="151"/>
      <c r="AA123" s="156">
        <f>AA124</f>
        <v>12.504999999999999</v>
      </c>
      <c r="AR123" s="157" t="s">
        <v>82</v>
      </c>
      <c r="AT123" s="158" t="s">
        <v>76</v>
      </c>
      <c r="AU123" s="158" t="s">
        <v>77</v>
      </c>
      <c r="AY123" s="157" t="s">
        <v>138</v>
      </c>
      <c r="BK123" s="159">
        <f>BK124</f>
        <v>0</v>
      </c>
    </row>
    <row r="124" spans="2:65" s="9" customFormat="1" ht="19.899999999999999" customHeight="1">
      <c r="B124" s="150"/>
      <c r="C124" s="151"/>
      <c r="D124" s="160" t="s">
        <v>106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56">
        <f>BK124</f>
        <v>0</v>
      </c>
      <c r="O124" s="257"/>
      <c r="P124" s="257"/>
      <c r="Q124" s="257"/>
      <c r="R124" s="153"/>
      <c r="T124" s="154"/>
      <c r="U124" s="151"/>
      <c r="V124" s="151"/>
      <c r="W124" s="155">
        <f>SUM(W125:W133)</f>
        <v>0</v>
      </c>
      <c r="X124" s="151"/>
      <c r="Y124" s="155">
        <f>SUM(Y125:Y133)</f>
        <v>0</v>
      </c>
      <c r="Z124" s="151"/>
      <c r="AA124" s="156">
        <f>SUM(AA125:AA133)</f>
        <v>12.504999999999999</v>
      </c>
      <c r="AR124" s="157" t="s">
        <v>82</v>
      </c>
      <c r="AT124" s="158" t="s">
        <v>76</v>
      </c>
      <c r="AU124" s="158" t="s">
        <v>82</v>
      </c>
      <c r="AY124" s="157" t="s">
        <v>138</v>
      </c>
      <c r="BK124" s="159">
        <f>SUM(BK125:BK133)</f>
        <v>0</v>
      </c>
    </row>
    <row r="125" spans="2:65" s="1" customFormat="1" ht="38.25" customHeight="1">
      <c r="B125" s="34"/>
      <c r="C125" s="161" t="s">
        <v>82</v>
      </c>
      <c r="D125" s="161" t="s">
        <v>139</v>
      </c>
      <c r="E125" s="162" t="s">
        <v>140</v>
      </c>
      <c r="F125" s="244" t="s">
        <v>141</v>
      </c>
      <c r="G125" s="244"/>
      <c r="H125" s="244"/>
      <c r="I125" s="244"/>
      <c r="J125" s="163" t="s">
        <v>142</v>
      </c>
      <c r="K125" s="164">
        <v>410</v>
      </c>
      <c r="L125" s="245">
        <v>0</v>
      </c>
      <c r="M125" s="246"/>
      <c r="N125" s="247">
        <f t="shared" ref="N125:N133" si="5">ROUND(L125*K125,3)</f>
        <v>0</v>
      </c>
      <c r="O125" s="247"/>
      <c r="P125" s="247"/>
      <c r="Q125" s="247"/>
      <c r="R125" s="36"/>
      <c r="T125" s="166" t="s">
        <v>20</v>
      </c>
      <c r="U125" s="43" t="s">
        <v>44</v>
      </c>
      <c r="V125" s="35"/>
      <c r="W125" s="167">
        <f t="shared" ref="W125:W133" si="6">V125*K125</f>
        <v>0</v>
      </c>
      <c r="X125" s="167">
        <v>0</v>
      </c>
      <c r="Y125" s="167">
        <f t="shared" ref="Y125:Y133" si="7">X125*K125</f>
        <v>0</v>
      </c>
      <c r="Z125" s="167">
        <v>1.2500000000000001E-2</v>
      </c>
      <c r="AA125" s="168">
        <f t="shared" ref="AA125:AA133" si="8">Z125*K125</f>
        <v>5.125</v>
      </c>
      <c r="AR125" s="18" t="s">
        <v>143</v>
      </c>
      <c r="AT125" s="18" t="s">
        <v>139</v>
      </c>
      <c r="AU125" s="18" t="s">
        <v>117</v>
      </c>
      <c r="AY125" s="18" t="s">
        <v>138</v>
      </c>
      <c r="BE125" s="104">
        <f t="shared" ref="BE125:BE133" si="9">IF(U125="základná",N125,0)</f>
        <v>0</v>
      </c>
      <c r="BF125" s="104">
        <f t="shared" ref="BF125:BF133" si="10">IF(U125="znížená",N125,0)</f>
        <v>0</v>
      </c>
      <c r="BG125" s="104">
        <f t="shared" ref="BG125:BG133" si="11">IF(U125="zákl. prenesená",N125,0)</f>
        <v>0</v>
      </c>
      <c r="BH125" s="104">
        <f t="shared" ref="BH125:BH133" si="12">IF(U125="zníž. prenesená",N125,0)</f>
        <v>0</v>
      </c>
      <c r="BI125" s="104">
        <f t="shared" ref="BI125:BI133" si="13">IF(U125="nulová",N125,0)</f>
        <v>0</v>
      </c>
      <c r="BJ125" s="18" t="s">
        <v>117</v>
      </c>
      <c r="BK125" s="169">
        <f t="shared" ref="BK125:BK133" si="14">ROUND(L125*K125,3)</f>
        <v>0</v>
      </c>
      <c r="BL125" s="18" t="s">
        <v>143</v>
      </c>
      <c r="BM125" s="18" t="s">
        <v>144</v>
      </c>
    </row>
    <row r="126" spans="2:65" s="1" customFormat="1" ht="25.5" customHeight="1">
      <c r="B126" s="34"/>
      <c r="C126" s="161" t="s">
        <v>117</v>
      </c>
      <c r="D126" s="161" t="s">
        <v>139</v>
      </c>
      <c r="E126" s="162" t="s">
        <v>145</v>
      </c>
      <c r="F126" s="244" t="s">
        <v>146</v>
      </c>
      <c r="G126" s="244"/>
      <c r="H126" s="244"/>
      <c r="I126" s="244"/>
      <c r="J126" s="163" t="s">
        <v>147</v>
      </c>
      <c r="K126" s="164">
        <v>13</v>
      </c>
      <c r="L126" s="245">
        <v>0</v>
      </c>
      <c r="M126" s="246"/>
      <c r="N126" s="247">
        <f t="shared" si="5"/>
        <v>0</v>
      </c>
      <c r="O126" s="247"/>
      <c r="P126" s="247"/>
      <c r="Q126" s="247"/>
      <c r="R126" s="36"/>
      <c r="T126" s="166" t="s">
        <v>20</v>
      </c>
      <c r="U126" s="43" t="s">
        <v>44</v>
      </c>
      <c r="V126" s="35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18" t="s">
        <v>143</v>
      </c>
      <c r="AT126" s="18" t="s">
        <v>139</v>
      </c>
      <c r="AU126" s="18" t="s">
        <v>117</v>
      </c>
      <c r="AY126" s="18" t="s">
        <v>138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8" t="s">
        <v>117</v>
      </c>
      <c r="BK126" s="169">
        <f t="shared" si="14"/>
        <v>0</v>
      </c>
      <c r="BL126" s="18" t="s">
        <v>143</v>
      </c>
      <c r="BM126" s="18" t="s">
        <v>148</v>
      </c>
    </row>
    <row r="127" spans="2:65" s="1" customFormat="1" ht="25.5" customHeight="1">
      <c r="B127" s="34"/>
      <c r="C127" s="161" t="s">
        <v>149</v>
      </c>
      <c r="D127" s="161" t="s">
        <v>139</v>
      </c>
      <c r="E127" s="162" t="s">
        <v>150</v>
      </c>
      <c r="F127" s="244" t="s">
        <v>151</v>
      </c>
      <c r="G127" s="244"/>
      <c r="H127" s="244"/>
      <c r="I127" s="244"/>
      <c r="J127" s="163" t="s">
        <v>142</v>
      </c>
      <c r="K127" s="164">
        <v>410</v>
      </c>
      <c r="L127" s="245">
        <v>0</v>
      </c>
      <c r="M127" s="246"/>
      <c r="N127" s="247">
        <f t="shared" si="5"/>
        <v>0</v>
      </c>
      <c r="O127" s="247"/>
      <c r="P127" s="247"/>
      <c r="Q127" s="247"/>
      <c r="R127" s="36"/>
      <c r="T127" s="166" t="s">
        <v>20</v>
      </c>
      <c r="U127" s="43" t="s">
        <v>44</v>
      </c>
      <c r="V127" s="35"/>
      <c r="W127" s="167">
        <f t="shared" si="6"/>
        <v>0</v>
      </c>
      <c r="X127" s="167">
        <v>0</v>
      </c>
      <c r="Y127" s="167">
        <f t="shared" si="7"/>
        <v>0</v>
      </c>
      <c r="Z127" s="167">
        <v>1.4999999999999999E-2</v>
      </c>
      <c r="AA127" s="168">
        <f t="shared" si="8"/>
        <v>6.1499999999999995</v>
      </c>
      <c r="AR127" s="18" t="s">
        <v>143</v>
      </c>
      <c r="AT127" s="18" t="s">
        <v>139</v>
      </c>
      <c r="AU127" s="18" t="s">
        <v>117</v>
      </c>
      <c r="AY127" s="18" t="s">
        <v>138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8" t="s">
        <v>117</v>
      </c>
      <c r="BK127" s="169">
        <f t="shared" si="14"/>
        <v>0</v>
      </c>
      <c r="BL127" s="18" t="s">
        <v>143</v>
      </c>
      <c r="BM127" s="18" t="s">
        <v>152</v>
      </c>
    </row>
    <row r="128" spans="2:65" s="1" customFormat="1" ht="38.25" customHeight="1">
      <c r="B128" s="34"/>
      <c r="C128" s="161" t="s">
        <v>153</v>
      </c>
      <c r="D128" s="161" t="s">
        <v>139</v>
      </c>
      <c r="E128" s="162" t="s">
        <v>154</v>
      </c>
      <c r="F128" s="244" t="s">
        <v>155</v>
      </c>
      <c r="G128" s="244"/>
      <c r="H128" s="244"/>
      <c r="I128" s="244"/>
      <c r="J128" s="163" t="s">
        <v>142</v>
      </c>
      <c r="K128" s="164">
        <v>410</v>
      </c>
      <c r="L128" s="245">
        <v>0</v>
      </c>
      <c r="M128" s="246"/>
      <c r="N128" s="247">
        <f t="shared" si="5"/>
        <v>0</v>
      </c>
      <c r="O128" s="247"/>
      <c r="P128" s="247"/>
      <c r="Q128" s="247"/>
      <c r="R128" s="36"/>
      <c r="T128" s="166" t="s">
        <v>20</v>
      </c>
      <c r="U128" s="43" t="s">
        <v>44</v>
      </c>
      <c r="V128" s="35"/>
      <c r="W128" s="167">
        <f t="shared" si="6"/>
        <v>0</v>
      </c>
      <c r="X128" s="167">
        <v>0</v>
      </c>
      <c r="Y128" s="167">
        <f t="shared" si="7"/>
        <v>0</v>
      </c>
      <c r="Z128" s="167">
        <v>3.0000000000000001E-3</v>
      </c>
      <c r="AA128" s="168">
        <f t="shared" si="8"/>
        <v>1.23</v>
      </c>
      <c r="AR128" s="18" t="s">
        <v>143</v>
      </c>
      <c r="AT128" s="18" t="s">
        <v>139</v>
      </c>
      <c r="AU128" s="18" t="s">
        <v>117</v>
      </c>
      <c r="AY128" s="18" t="s">
        <v>138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8" t="s">
        <v>117</v>
      </c>
      <c r="BK128" s="169">
        <f t="shared" si="14"/>
        <v>0</v>
      </c>
      <c r="BL128" s="18" t="s">
        <v>143</v>
      </c>
      <c r="BM128" s="18" t="s">
        <v>156</v>
      </c>
    </row>
    <row r="129" spans="2:65" s="1" customFormat="1" ht="25.5" customHeight="1">
      <c r="B129" s="34"/>
      <c r="C129" s="161" t="s">
        <v>157</v>
      </c>
      <c r="D129" s="161" t="s">
        <v>139</v>
      </c>
      <c r="E129" s="162" t="s">
        <v>158</v>
      </c>
      <c r="F129" s="244" t="s">
        <v>159</v>
      </c>
      <c r="G129" s="244"/>
      <c r="H129" s="244"/>
      <c r="I129" s="244"/>
      <c r="J129" s="163" t="s">
        <v>160</v>
      </c>
      <c r="K129" s="164">
        <v>12.505000000000001</v>
      </c>
      <c r="L129" s="245">
        <v>0</v>
      </c>
      <c r="M129" s="246"/>
      <c r="N129" s="247">
        <f t="shared" si="5"/>
        <v>0</v>
      </c>
      <c r="O129" s="247"/>
      <c r="P129" s="247"/>
      <c r="Q129" s="247"/>
      <c r="R129" s="36"/>
      <c r="T129" s="166" t="s">
        <v>20</v>
      </c>
      <c r="U129" s="43" t="s">
        <v>44</v>
      </c>
      <c r="V129" s="35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18" t="s">
        <v>153</v>
      </c>
      <c r="AT129" s="18" t="s">
        <v>139</v>
      </c>
      <c r="AU129" s="18" t="s">
        <v>117</v>
      </c>
      <c r="AY129" s="18" t="s">
        <v>138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8" t="s">
        <v>117</v>
      </c>
      <c r="BK129" s="169">
        <f t="shared" si="14"/>
        <v>0</v>
      </c>
      <c r="BL129" s="18" t="s">
        <v>153</v>
      </c>
      <c r="BM129" s="18" t="s">
        <v>161</v>
      </c>
    </row>
    <row r="130" spans="2:65" s="1" customFormat="1" ht="25.5" customHeight="1">
      <c r="B130" s="34"/>
      <c r="C130" s="161" t="s">
        <v>162</v>
      </c>
      <c r="D130" s="161" t="s">
        <v>139</v>
      </c>
      <c r="E130" s="162" t="s">
        <v>163</v>
      </c>
      <c r="F130" s="244" t="s">
        <v>164</v>
      </c>
      <c r="G130" s="244"/>
      <c r="H130" s="244"/>
      <c r="I130" s="244"/>
      <c r="J130" s="163" t="s">
        <v>160</v>
      </c>
      <c r="K130" s="164">
        <v>12.505000000000001</v>
      </c>
      <c r="L130" s="245">
        <v>0</v>
      </c>
      <c r="M130" s="246"/>
      <c r="N130" s="247">
        <f t="shared" si="5"/>
        <v>0</v>
      </c>
      <c r="O130" s="247"/>
      <c r="P130" s="247"/>
      <c r="Q130" s="247"/>
      <c r="R130" s="36"/>
      <c r="T130" s="166" t="s">
        <v>20</v>
      </c>
      <c r="U130" s="43" t="s">
        <v>44</v>
      </c>
      <c r="V130" s="35"/>
      <c r="W130" s="167">
        <f t="shared" si="6"/>
        <v>0</v>
      </c>
      <c r="X130" s="167">
        <v>0</v>
      </c>
      <c r="Y130" s="167">
        <f t="shared" si="7"/>
        <v>0</v>
      </c>
      <c r="Z130" s="167">
        <v>0</v>
      </c>
      <c r="AA130" s="168">
        <f t="shared" si="8"/>
        <v>0</v>
      </c>
      <c r="AR130" s="18" t="s">
        <v>153</v>
      </c>
      <c r="AT130" s="18" t="s">
        <v>139</v>
      </c>
      <c r="AU130" s="18" t="s">
        <v>117</v>
      </c>
      <c r="AY130" s="18" t="s">
        <v>138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8" t="s">
        <v>117</v>
      </c>
      <c r="BK130" s="169">
        <f t="shared" si="14"/>
        <v>0</v>
      </c>
      <c r="BL130" s="18" t="s">
        <v>153</v>
      </c>
      <c r="BM130" s="18" t="s">
        <v>165</v>
      </c>
    </row>
    <row r="131" spans="2:65" s="1" customFormat="1" ht="25.5" customHeight="1">
      <c r="B131" s="34"/>
      <c r="C131" s="161" t="s">
        <v>166</v>
      </c>
      <c r="D131" s="161" t="s">
        <v>139</v>
      </c>
      <c r="E131" s="162" t="s">
        <v>167</v>
      </c>
      <c r="F131" s="244" t="s">
        <v>168</v>
      </c>
      <c r="G131" s="244"/>
      <c r="H131" s="244"/>
      <c r="I131" s="244"/>
      <c r="J131" s="163" t="s">
        <v>160</v>
      </c>
      <c r="K131" s="164">
        <v>12.505000000000001</v>
      </c>
      <c r="L131" s="245">
        <v>0</v>
      </c>
      <c r="M131" s="246"/>
      <c r="N131" s="247">
        <f t="shared" si="5"/>
        <v>0</v>
      </c>
      <c r="O131" s="247"/>
      <c r="P131" s="247"/>
      <c r="Q131" s="247"/>
      <c r="R131" s="36"/>
      <c r="T131" s="166" t="s">
        <v>20</v>
      </c>
      <c r="U131" s="43" t="s">
        <v>44</v>
      </c>
      <c r="V131" s="35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8" t="s">
        <v>153</v>
      </c>
      <c r="AT131" s="18" t="s">
        <v>139</v>
      </c>
      <c r="AU131" s="18" t="s">
        <v>117</v>
      </c>
      <c r="AY131" s="18" t="s">
        <v>138</v>
      </c>
      <c r="BE131" s="104">
        <f t="shared" si="9"/>
        <v>0</v>
      </c>
      <c r="BF131" s="104">
        <f t="shared" si="10"/>
        <v>0</v>
      </c>
      <c r="BG131" s="104">
        <f t="shared" si="11"/>
        <v>0</v>
      </c>
      <c r="BH131" s="104">
        <f t="shared" si="12"/>
        <v>0</v>
      </c>
      <c r="BI131" s="104">
        <f t="shared" si="13"/>
        <v>0</v>
      </c>
      <c r="BJ131" s="18" t="s">
        <v>117</v>
      </c>
      <c r="BK131" s="169">
        <f t="shared" si="14"/>
        <v>0</v>
      </c>
      <c r="BL131" s="18" t="s">
        <v>153</v>
      </c>
      <c r="BM131" s="18" t="s">
        <v>169</v>
      </c>
    </row>
    <row r="132" spans="2:65" s="1" customFormat="1" ht="25.5" customHeight="1">
      <c r="B132" s="34"/>
      <c r="C132" s="161" t="s">
        <v>170</v>
      </c>
      <c r="D132" s="161" t="s">
        <v>139</v>
      </c>
      <c r="E132" s="162" t="s">
        <v>171</v>
      </c>
      <c r="F132" s="244" t="s">
        <v>172</v>
      </c>
      <c r="G132" s="244"/>
      <c r="H132" s="244"/>
      <c r="I132" s="244"/>
      <c r="J132" s="163" t="s">
        <v>160</v>
      </c>
      <c r="K132" s="164">
        <v>12.505000000000001</v>
      </c>
      <c r="L132" s="245">
        <v>0</v>
      </c>
      <c r="M132" s="246"/>
      <c r="N132" s="247">
        <f t="shared" si="5"/>
        <v>0</v>
      </c>
      <c r="O132" s="247"/>
      <c r="P132" s="247"/>
      <c r="Q132" s="247"/>
      <c r="R132" s="36"/>
      <c r="T132" s="166" t="s">
        <v>20</v>
      </c>
      <c r="U132" s="43" t="s">
        <v>44</v>
      </c>
      <c r="V132" s="35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8" t="s">
        <v>153</v>
      </c>
      <c r="AT132" s="18" t="s">
        <v>139</v>
      </c>
      <c r="AU132" s="18" t="s">
        <v>117</v>
      </c>
      <c r="AY132" s="18" t="s">
        <v>138</v>
      </c>
      <c r="BE132" s="104">
        <f t="shared" si="9"/>
        <v>0</v>
      </c>
      <c r="BF132" s="104">
        <f t="shared" si="10"/>
        <v>0</v>
      </c>
      <c r="BG132" s="104">
        <f t="shared" si="11"/>
        <v>0</v>
      </c>
      <c r="BH132" s="104">
        <f t="shared" si="12"/>
        <v>0</v>
      </c>
      <c r="BI132" s="104">
        <f t="shared" si="13"/>
        <v>0</v>
      </c>
      <c r="BJ132" s="18" t="s">
        <v>117</v>
      </c>
      <c r="BK132" s="169">
        <f t="shared" si="14"/>
        <v>0</v>
      </c>
      <c r="BL132" s="18" t="s">
        <v>153</v>
      </c>
      <c r="BM132" s="18" t="s">
        <v>173</v>
      </c>
    </row>
    <row r="133" spans="2:65" s="1" customFormat="1" ht="25.5" customHeight="1">
      <c r="B133" s="34"/>
      <c r="C133" s="161" t="s">
        <v>174</v>
      </c>
      <c r="D133" s="161" t="s">
        <v>139</v>
      </c>
      <c r="E133" s="162" t="s">
        <v>175</v>
      </c>
      <c r="F133" s="244" t="s">
        <v>176</v>
      </c>
      <c r="G133" s="244"/>
      <c r="H133" s="244"/>
      <c r="I133" s="244"/>
      <c r="J133" s="163" t="s">
        <v>160</v>
      </c>
      <c r="K133" s="164">
        <v>12.505000000000001</v>
      </c>
      <c r="L133" s="245">
        <v>0</v>
      </c>
      <c r="M133" s="246"/>
      <c r="N133" s="247">
        <f t="shared" si="5"/>
        <v>0</v>
      </c>
      <c r="O133" s="247"/>
      <c r="P133" s="247"/>
      <c r="Q133" s="247"/>
      <c r="R133" s="36"/>
      <c r="T133" s="166" t="s">
        <v>20</v>
      </c>
      <c r="U133" s="43" t="s">
        <v>44</v>
      </c>
      <c r="V133" s="35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8" t="s">
        <v>153</v>
      </c>
      <c r="AT133" s="18" t="s">
        <v>139</v>
      </c>
      <c r="AU133" s="18" t="s">
        <v>117</v>
      </c>
      <c r="AY133" s="18" t="s">
        <v>138</v>
      </c>
      <c r="BE133" s="104">
        <f t="shared" si="9"/>
        <v>0</v>
      </c>
      <c r="BF133" s="104">
        <f t="shared" si="10"/>
        <v>0</v>
      </c>
      <c r="BG133" s="104">
        <f t="shared" si="11"/>
        <v>0</v>
      </c>
      <c r="BH133" s="104">
        <f t="shared" si="12"/>
        <v>0</v>
      </c>
      <c r="BI133" s="104">
        <f t="shared" si="13"/>
        <v>0</v>
      </c>
      <c r="BJ133" s="18" t="s">
        <v>117</v>
      </c>
      <c r="BK133" s="169">
        <f t="shared" si="14"/>
        <v>0</v>
      </c>
      <c r="BL133" s="18" t="s">
        <v>153</v>
      </c>
      <c r="BM133" s="18" t="s">
        <v>177</v>
      </c>
    </row>
    <row r="134" spans="2:65" s="9" customFormat="1" ht="37.35" customHeight="1">
      <c r="B134" s="150"/>
      <c r="C134" s="151"/>
      <c r="D134" s="152" t="s">
        <v>107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258">
        <f>BK134</f>
        <v>0</v>
      </c>
      <c r="O134" s="259"/>
      <c r="P134" s="259"/>
      <c r="Q134" s="259"/>
      <c r="R134" s="153"/>
      <c r="T134" s="154"/>
      <c r="U134" s="151"/>
      <c r="V134" s="151"/>
      <c r="W134" s="155">
        <f>W135+W139+W142+W149+W150</f>
        <v>0</v>
      </c>
      <c r="X134" s="151"/>
      <c r="Y134" s="155">
        <f>Y135+Y139+Y142+Y149+Y150</f>
        <v>12.265924</v>
      </c>
      <c r="Z134" s="151"/>
      <c r="AA134" s="156">
        <f>AA135+AA139+AA142+AA149+AA150</f>
        <v>0</v>
      </c>
      <c r="AR134" s="157" t="s">
        <v>117</v>
      </c>
      <c r="AT134" s="158" t="s">
        <v>76</v>
      </c>
      <c r="AU134" s="158" t="s">
        <v>77</v>
      </c>
      <c r="AY134" s="157" t="s">
        <v>138</v>
      </c>
      <c r="BK134" s="159">
        <f>BK135+BK139+BK142+BK149+BK150</f>
        <v>0</v>
      </c>
    </row>
    <row r="135" spans="2:65" s="9" customFormat="1" ht="19.899999999999999" customHeight="1">
      <c r="B135" s="150"/>
      <c r="C135" s="151"/>
      <c r="D135" s="160" t="s">
        <v>108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256">
        <f>BK135</f>
        <v>0</v>
      </c>
      <c r="O135" s="257"/>
      <c r="P135" s="257"/>
      <c r="Q135" s="257"/>
      <c r="R135" s="153"/>
      <c r="T135" s="154"/>
      <c r="U135" s="151"/>
      <c r="V135" s="151"/>
      <c r="W135" s="155">
        <f>SUM(W136:W138)</f>
        <v>0</v>
      </c>
      <c r="X135" s="151"/>
      <c r="Y135" s="155">
        <f>SUM(Y136:Y138)</f>
        <v>4.3066399999999998</v>
      </c>
      <c r="Z135" s="151"/>
      <c r="AA135" s="156">
        <f>SUM(AA136:AA138)</f>
        <v>0</v>
      </c>
      <c r="AR135" s="157" t="s">
        <v>117</v>
      </c>
      <c r="AT135" s="158" t="s">
        <v>76</v>
      </c>
      <c r="AU135" s="158" t="s">
        <v>82</v>
      </c>
      <c r="AY135" s="157" t="s">
        <v>138</v>
      </c>
      <c r="BK135" s="159">
        <f>SUM(BK136:BK138)</f>
        <v>0</v>
      </c>
    </row>
    <row r="136" spans="2:65" s="1" customFormat="1" ht="25.5" customHeight="1">
      <c r="B136" s="34"/>
      <c r="C136" s="161" t="s">
        <v>178</v>
      </c>
      <c r="D136" s="161" t="s">
        <v>139</v>
      </c>
      <c r="E136" s="162" t="s">
        <v>179</v>
      </c>
      <c r="F136" s="244" t="s">
        <v>180</v>
      </c>
      <c r="G136" s="244"/>
      <c r="H136" s="244"/>
      <c r="I136" s="244"/>
      <c r="J136" s="163" t="s">
        <v>142</v>
      </c>
      <c r="K136" s="164">
        <v>410</v>
      </c>
      <c r="L136" s="245">
        <v>0</v>
      </c>
      <c r="M136" s="246"/>
      <c r="N136" s="247">
        <f>ROUND(L136*K136,3)</f>
        <v>0</v>
      </c>
      <c r="O136" s="247"/>
      <c r="P136" s="247"/>
      <c r="Q136" s="247"/>
      <c r="R136" s="36"/>
      <c r="T136" s="166" t="s">
        <v>20</v>
      </c>
      <c r="U136" s="43" t="s">
        <v>44</v>
      </c>
      <c r="V136" s="35"/>
      <c r="W136" s="167">
        <f>V136*K136</f>
        <v>0</v>
      </c>
      <c r="X136" s="167">
        <v>3.4000000000000002E-4</v>
      </c>
      <c r="Y136" s="167">
        <f>X136*K136</f>
        <v>0.13940000000000002</v>
      </c>
      <c r="Z136" s="167">
        <v>0</v>
      </c>
      <c r="AA136" s="168">
        <f>Z136*K136</f>
        <v>0</v>
      </c>
      <c r="AR136" s="18" t="s">
        <v>143</v>
      </c>
      <c r="AT136" s="18" t="s">
        <v>139</v>
      </c>
      <c r="AU136" s="18" t="s">
        <v>117</v>
      </c>
      <c r="AY136" s="18" t="s">
        <v>138</v>
      </c>
      <c r="BE136" s="104">
        <f>IF(U136="základná",N136,0)</f>
        <v>0</v>
      </c>
      <c r="BF136" s="104">
        <f>IF(U136="znížená",N136,0)</f>
        <v>0</v>
      </c>
      <c r="BG136" s="104">
        <f>IF(U136="zákl. prenesená",N136,0)</f>
        <v>0</v>
      </c>
      <c r="BH136" s="104">
        <f>IF(U136="zníž. prenesená",N136,0)</f>
        <v>0</v>
      </c>
      <c r="BI136" s="104">
        <f>IF(U136="nulová",N136,0)</f>
        <v>0</v>
      </c>
      <c r="BJ136" s="18" t="s">
        <v>117</v>
      </c>
      <c r="BK136" s="169">
        <f>ROUND(L136*K136,3)</f>
        <v>0</v>
      </c>
      <c r="BL136" s="18" t="s">
        <v>143</v>
      </c>
      <c r="BM136" s="18" t="s">
        <v>181</v>
      </c>
    </row>
    <row r="137" spans="2:65" s="1" customFormat="1" ht="16.5" customHeight="1">
      <c r="B137" s="34"/>
      <c r="C137" s="170" t="s">
        <v>182</v>
      </c>
      <c r="D137" s="170" t="s">
        <v>183</v>
      </c>
      <c r="E137" s="171" t="s">
        <v>184</v>
      </c>
      <c r="F137" s="248" t="s">
        <v>185</v>
      </c>
      <c r="G137" s="248"/>
      <c r="H137" s="248"/>
      <c r="I137" s="248"/>
      <c r="J137" s="172" t="s">
        <v>142</v>
      </c>
      <c r="K137" s="173">
        <v>430.5</v>
      </c>
      <c r="L137" s="249">
        <v>0</v>
      </c>
      <c r="M137" s="250"/>
      <c r="N137" s="251">
        <f>ROUND(L137*K137,3)</f>
        <v>0</v>
      </c>
      <c r="O137" s="247"/>
      <c r="P137" s="247"/>
      <c r="Q137" s="247"/>
      <c r="R137" s="36"/>
      <c r="T137" s="166" t="s">
        <v>20</v>
      </c>
      <c r="U137" s="43" t="s">
        <v>44</v>
      </c>
      <c r="V137" s="35"/>
      <c r="W137" s="167">
        <f>V137*K137</f>
        <v>0</v>
      </c>
      <c r="X137" s="167">
        <v>9.6799999999999994E-3</v>
      </c>
      <c r="Y137" s="167">
        <f>X137*K137</f>
        <v>4.1672399999999996</v>
      </c>
      <c r="Z137" s="167">
        <v>0</v>
      </c>
      <c r="AA137" s="168">
        <f>Z137*K137</f>
        <v>0</v>
      </c>
      <c r="AR137" s="18" t="s">
        <v>186</v>
      </c>
      <c r="AT137" s="18" t="s">
        <v>183</v>
      </c>
      <c r="AU137" s="18" t="s">
        <v>117</v>
      </c>
      <c r="AY137" s="18" t="s">
        <v>138</v>
      </c>
      <c r="BE137" s="104">
        <f>IF(U137="základná",N137,0)</f>
        <v>0</v>
      </c>
      <c r="BF137" s="104">
        <f>IF(U137="znížená",N137,0)</f>
        <v>0</v>
      </c>
      <c r="BG137" s="104">
        <f>IF(U137="zákl. prenesená",N137,0)</f>
        <v>0</v>
      </c>
      <c r="BH137" s="104">
        <f>IF(U137="zníž. prenesená",N137,0)</f>
        <v>0</v>
      </c>
      <c r="BI137" s="104">
        <f>IF(U137="nulová",N137,0)</f>
        <v>0</v>
      </c>
      <c r="BJ137" s="18" t="s">
        <v>117</v>
      </c>
      <c r="BK137" s="169">
        <f>ROUND(L137*K137,3)</f>
        <v>0</v>
      </c>
      <c r="BL137" s="18" t="s">
        <v>143</v>
      </c>
      <c r="BM137" s="18" t="s">
        <v>187</v>
      </c>
    </row>
    <row r="138" spans="2:65" s="1" customFormat="1" ht="25.5" customHeight="1">
      <c r="B138" s="34"/>
      <c r="C138" s="161" t="s">
        <v>188</v>
      </c>
      <c r="D138" s="161" t="s">
        <v>139</v>
      </c>
      <c r="E138" s="162" t="s">
        <v>189</v>
      </c>
      <c r="F138" s="244" t="s">
        <v>190</v>
      </c>
      <c r="G138" s="244"/>
      <c r="H138" s="244"/>
      <c r="I138" s="244"/>
      <c r="J138" s="163" t="s">
        <v>160</v>
      </c>
      <c r="K138" s="164">
        <v>4.3070000000000004</v>
      </c>
      <c r="L138" s="245">
        <v>0</v>
      </c>
      <c r="M138" s="246"/>
      <c r="N138" s="247">
        <f>ROUND(L138*K138,3)</f>
        <v>0</v>
      </c>
      <c r="O138" s="247"/>
      <c r="P138" s="247"/>
      <c r="Q138" s="247"/>
      <c r="R138" s="36"/>
      <c r="T138" s="166" t="s">
        <v>20</v>
      </c>
      <c r="U138" s="43" t="s">
        <v>44</v>
      </c>
      <c r="V138" s="35"/>
      <c r="W138" s="167">
        <f>V138*K138</f>
        <v>0</v>
      </c>
      <c r="X138" s="167">
        <v>0</v>
      </c>
      <c r="Y138" s="167">
        <f>X138*K138</f>
        <v>0</v>
      </c>
      <c r="Z138" s="167">
        <v>0</v>
      </c>
      <c r="AA138" s="168">
        <f>Z138*K138</f>
        <v>0</v>
      </c>
      <c r="AR138" s="18" t="s">
        <v>143</v>
      </c>
      <c r="AT138" s="18" t="s">
        <v>139</v>
      </c>
      <c r="AU138" s="18" t="s">
        <v>117</v>
      </c>
      <c r="AY138" s="18" t="s">
        <v>138</v>
      </c>
      <c r="BE138" s="104">
        <f>IF(U138="základná",N138,0)</f>
        <v>0</v>
      </c>
      <c r="BF138" s="104">
        <f>IF(U138="znížená",N138,0)</f>
        <v>0</v>
      </c>
      <c r="BG138" s="104">
        <f>IF(U138="zákl. prenesená",N138,0)</f>
        <v>0</v>
      </c>
      <c r="BH138" s="104">
        <f>IF(U138="zníž. prenesená",N138,0)</f>
        <v>0</v>
      </c>
      <c r="BI138" s="104">
        <f>IF(U138="nulová",N138,0)</f>
        <v>0</v>
      </c>
      <c r="BJ138" s="18" t="s">
        <v>117</v>
      </c>
      <c r="BK138" s="169">
        <f>ROUND(L138*K138,3)</f>
        <v>0</v>
      </c>
      <c r="BL138" s="18" t="s">
        <v>143</v>
      </c>
      <c r="BM138" s="18" t="s">
        <v>191</v>
      </c>
    </row>
    <row r="139" spans="2:65" s="9" customFormat="1" ht="29.85" customHeight="1">
      <c r="B139" s="150"/>
      <c r="C139" s="151"/>
      <c r="D139" s="160" t="s">
        <v>109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60">
        <f>BK139</f>
        <v>0</v>
      </c>
      <c r="O139" s="261"/>
      <c r="P139" s="261"/>
      <c r="Q139" s="261"/>
      <c r="R139" s="153"/>
      <c r="T139" s="154"/>
      <c r="U139" s="151"/>
      <c r="V139" s="151"/>
      <c r="W139" s="155">
        <f>SUM(W140:W141)</f>
        <v>0</v>
      </c>
      <c r="X139" s="151"/>
      <c r="Y139" s="155">
        <f>SUM(Y140:Y141)</f>
        <v>0.65</v>
      </c>
      <c r="Z139" s="151"/>
      <c r="AA139" s="156">
        <f>SUM(AA140:AA141)</f>
        <v>0</v>
      </c>
      <c r="AR139" s="157" t="s">
        <v>117</v>
      </c>
      <c r="AT139" s="158" t="s">
        <v>76</v>
      </c>
      <c r="AU139" s="158" t="s">
        <v>82</v>
      </c>
      <c r="AY139" s="157" t="s">
        <v>138</v>
      </c>
      <c r="BK139" s="159">
        <f>SUM(BK140:BK141)</f>
        <v>0</v>
      </c>
    </row>
    <row r="140" spans="2:65" s="1" customFormat="1" ht="38.25" customHeight="1">
      <c r="B140" s="34"/>
      <c r="C140" s="161" t="s">
        <v>192</v>
      </c>
      <c r="D140" s="161" t="s">
        <v>139</v>
      </c>
      <c r="E140" s="162" t="s">
        <v>193</v>
      </c>
      <c r="F140" s="244" t="s">
        <v>194</v>
      </c>
      <c r="G140" s="244"/>
      <c r="H140" s="244"/>
      <c r="I140" s="244"/>
      <c r="J140" s="163" t="s">
        <v>147</v>
      </c>
      <c r="K140" s="164">
        <v>13</v>
      </c>
      <c r="L140" s="245">
        <v>0</v>
      </c>
      <c r="M140" s="246"/>
      <c r="N140" s="247">
        <f>ROUND(L140*K140,3)</f>
        <v>0</v>
      </c>
      <c r="O140" s="247"/>
      <c r="P140" s="247"/>
      <c r="Q140" s="247"/>
      <c r="R140" s="36"/>
      <c r="T140" s="166" t="s">
        <v>20</v>
      </c>
      <c r="U140" s="43" t="s">
        <v>44</v>
      </c>
      <c r="V140" s="35"/>
      <c r="W140" s="167">
        <f>V140*K140</f>
        <v>0</v>
      </c>
      <c r="X140" s="167">
        <v>0.05</v>
      </c>
      <c r="Y140" s="167">
        <f>X140*K140</f>
        <v>0.65</v>
      </c>
      <c r="Z140" s="167">
        <v>0</v>
      </c>
      <c r="AA140" s="168">
        <f>Z140*K140</f>
        <v>0</v>
      </c>
      <c r="AR140" s="18" t="s">
        <v>143</v>
      </c>
      <c r="AT140" s="18" t="s">
        <v>139</v>
      </c>
      <c r="AU140" s="18" t="s">
        <v>117</v>
      </c>
      <c r="AY140" s="18" t="s">
        <v>138</v>
      </c>
      <c r="BE140" s="104">
        <f>IF(U140="základná",N140,0)</f>
        <v>0</v>
      </c>
      <c r="BF140" s="104">
        <f>IF(U140="znížená",N140,0)</f>
        <v>0</v>
      </c>
      <c r="BG140" s="104">
        <f>IF(U140="zákl. prenesená",N140,0)</f>
        <v>0</v>
      </c>
      <c r="BH140" s="104">
        <f>IF(U140="zníž. prenesená",N140,0)</f>
        <v>0</v>
      </c>
      <c r="BI140" s="104">
        <f>IF(U140="nulová",N140,0)</f>
        <v>0</v>
      </c>
      <c r="BJ140" s="18" t="s">
        <v>117</v>
      </c>
      <c r="BK140" s="169">
        <f>ROUND(L140*K140,3)</f>
        <v>0</v>
      </c>
      <c r="BL140" s="18" t="s">
        <v>143</v>
      </c>
      <c r="BM140" s="18" t="s">
        <v>195</v>
      </c>
    </row>
    <row r="141" spans="2:65" s="1" customFormat="1" ht="25.5" customHeight="1">
      <c r="B141" s="34"/>
      <c r="C141" s="161" t="s">
        <v>196</v>
      </c>
      <c r="D141" s="161" t="s">
        <v>139</v>
      </c>
      <c r="E141" s="162" t="s">
        <v>197</v>
      </c>
      <c r="F141" s="244" t="s">
        <v>198</v>
      </c>
      <c r="G141" s="244"/>
      <c r="H141" s="244"/>
      <c r="I141" s="244"/>
      <c r="J141" s="163" t="s">
        <v>160</v>
      </c>
      <c r="K141" s="164">
        <v>0.65</v>
      </c>
      <c r="L141" s="245">
        <v>0</v>
      </c>
      <c r="M141" s="246"/>
      <c r="N141" s="247">
        <f>ROUND(L141*K141,3)</f>
        <v>0</v>
      </c>
      <c r="O141" s="247"/>
      <c r="P141" s="247"/>
      <c r="Q141" s="247"/>
      <c r="R141" s="36"/>
      <c r="T141" s="166" t="s">
        <v>20</v>
      </c>
      <c r="U141" s="43" t="s">
        <v>44</v>
      </c>
      <c r="V141" s="35"/>
      <c r="W141" s="167">
        <f>V141*K141</f>
        <v>0</v>
      </c>
      <c r="X141" s="167">
        <v>0</v>
      </c>
      <c r="Y141" s="167">
        <f>X141*K141</f>
        <v>0</v>
      </c>
      <c r="Z141" s="167">
        <v>0</v>
      </c>
      <c r="AA141" s="168">
        <f>Z141*K141</f>
        <v>0</v>
      </c>
      <c r="AR141" s="18" t="s">
        <v>143</v>
      </c>
      <c r="AT141" s="18" t="s">
        <v>139</v>
      </c>
      <c r="AU141" s="18" t="s">
        <v>117</v>
      </c>
      <c r="AY141" s="18" t="s">
        <v>138</v>
      </c>
      <c r="BE141" s="104">
        <f>IF(U141="základná",N141,0)</f>
        <v>0</v>
      </c>
      <c r="BF141" s="104">
        <f>IF(U141="znížená",N141,0)</f>
        <v>0</v>
      </c>
      <c r="BG141" s="104">
        <f>IF(U141="zákl. prenesená",N141,0)</f>
        <v>0</v>
      </c>
      <c r="BH141" s="104">
        <f>IF(U141="zníž. prenesená",N141,0)</f>
        <v>0</v>
      </c>
      <c r="BI141" s="104">
        <f>IF(U141="nulová",N141,0)</f>
        <v>0</v>
      </c>
      <c r="BJ141" s="18" t="s">
        <v>117</v>
      </c>
      <c r="BK141" s="169">
        <f>ROUND(L141*K141,3)</f>
        <v>0</v>
      </c>
      <c r="BL141" s="18" t="s">
        <v>143</v>
      </c>
      <c r="BM141" s="18" t="s">
        <v>199</v>
      </c>
    </row>
    <row r="142" spans="2:65" s="9" customFormat="1" ht="29.85" customHeight="1">
      <c r="B142" s="150"/>
      <c r="C142" s="151"/>
      <c r="D142" s="160" t="s">
        <v>110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60">
        <f>BK142</f>
        <v>0</v>
      </c>
      <c r="O142" s="261"/>
      <c r="P142" s="261"/>
      <c r="Q142" s="261"/>
      <c r="R142" s="153"/>
      <c r="T142" s="154"/>
      <c r="U142" s="151"/>
      <c r="V142" s="151"/>
      <c r="W142" s="155">
        <f>SUM(W143:W148)</f>
        <v>0</v>
      </c>
      <c r="X142" s="151"/>
      <c r="Y142" s="155">
        <f>SUM(Y143:Y148)</f>
        <v>7.3033439999999992</v>
      </c>
      <c r="Z142" s="151"/>
      <c r="AA142" s="156">
        <f>SUM(AA143:AA148)</f>
        <v>0</v>
      </c>
      <c r="AR142" s="157" t="s">
        <v>117</v>
      </c>
      <c r="AT142" s="158" t="s">
        <v>76</v>
      </c>
      <c r="AU142" s="158" t="s">
        <v>82</v>
      </c>
      <c r="AY142" s="157" t="s">
        <v>138</v>
      </c>
      <c r="BK142" s="159">
        <f>SUM(BK143:BK148)</f>
        <v>0</v>
      </c>
    </row>
    <row r="143" spans="2:65" s="1" customFormat="1" ht="25.5" customHeight="1">
      <c r="B143" s="34"/>
      <c r="C143" s="161" t="s">
        <v>200</v>
      </c>
      <c r="D143" s="161" t="s">
        <v>139</v>
      </c>
      <c r="E143" s="162" t="s">
        <v>201</v>
      </c>
      <c r="F143" s="244" t="s">
        <v>202</v>
      </c>
      <c r="G143" s="244"/>
      <c r="H143" s="244"/>
      <c r="I143" s="244"/>
      <c r="J143" s="163" t="s">
        <v>203</v>
      </c>
      <c r="K143" s="164">
        <v>90</v>
      </c>
      <c r="L143" s="245">
        <v>0</v>
      </c>
      <c r="M143" s="246"/>
      <c r="N143" s="247">
        <f t="shared" ref="N143:N148" si="15">ROUND(L143*K143,3)</f>
        <v>0</v>
      </c>
      <c r="O143" s="247"/>
      <c r="P143" s="247"/>
      <c r="Q143" s="247"/>
      <c r="R143" s="36"/>
      <c r="T143" s="166" t="s">
        <v>20</v>
      </c>
      <c r="U143" s="43" t="s">
        <v>44</v>
      </c>
      <c r="V143" s="35"/>
      <c r="W143" s="167">
        <f t="shared" ref="W143:W148" si="16">V143*K143</f>
        <v>0</v>
      </c>
      <c r="X143" s="167">
        <v>2.0000000000000002E-5</v>
      </c>
      <c r="Y143" s="167">
        <f t="shared" ref="Y143:Y148" si="17">X143*K143</f>
        <v>1.8000000000000002E-3</v>
      </c>
      <c r="Z143" s="167">
        <v>0</v>
      </c>
      <c r="AA143" s="168">
        <f t="shared" ref="AA143:AA148" si="18">Z143*K143</f>
        <v>0</v>
      </c>
      <c r="AR143" s="18" t="s">
        <v>143</v>
      </c>
      <c r="AT143" s="18" t="s">
        <v>139</v>
      </c>
      <c r="AU143" s="18" t="s">
        <v>117</v>
      </c>
      <c r="AY143" s="18" t="s">
        <v>138</v>
      </c>
      <c r="BE143" s="104">
        <f t="shared" ref="BE143:BE148" si="19">IF(U143="základná",N143,0)</f>
        <v>0</v>
      </c>
      <c r="BF143" s="104">
        <f t="shared" ref="BF143:BF148" si="20">IF(U143="znížená",N143,0)</f>
        <v>0</v>
      </c>
      <c r="BG143" s="104">
        <f t="shared" ref="BG143:BG148" si="21">IF(U143="zákl. prenesená",N143,0)</f>
        <v>0</v>
      </c>
      <c r="BH143" s="104">
        <f t="shared" ref="BH143:BH148" si="22">IF(U143="zníž. prenesená",N143,0)</f>
        <v>0</v>
      </c>
      <c r="BI143" s="104">
        <f t="shared" ref="BI143:BI148" si="23">IF(U143="nulová",N143,0)</f>
        <v>0</v>
      </c>
      <c r="BJ143" s="18" t="s">
        <v>117</v>
      </c>
      <c r="BK143" s="169">
        <f t="shared" ref="BK143:BK148" si="24">ROUND(L143*K143,3)</f>
        <v>0</v>
      </c>
      <c r="BL143" s="18" t="s">
        <v>143</v>
      </c>
      <c r="BM143" s="18" t="s">
        <v>204</v>
      </c>
    </row>
    <row r="144" spans="2:65" s="1" customFormat="1" ht="16.5" customHeight="1">
      <c r="B144" s="34"/>
      <c r="C144" s="170" t="s">
        <v>143</v>
      </c>
      <c r="D144" s="170" t="s">
        <v>183</v>
      </c>
      <c r="E144" s="171" t="s">
        <v>205</v>
      </c>
      <c r="F144" s="248" t="s">
        <v>206</v>
      </c>
      <c r="G144" s="248"/>
      <c r="H144" s="248"/>
      <c r="I144" s="248"/>
      <c r="J144" s="172" t="s">
        <v>203</v>
      </c>
      <c r="K144" s="173">
        <v>94.5</v>
      </c>
      <c r="L144" s="249">
        <v>0</v>
      </c>
      <c r="M144" s="250"/>
      <c r="N144" s="251">
        <f t="shared" si="15"/>
        <v>0</v>
      </c>
      <c r="O144" s="247"/>
      <c r="P144" s="247"/>
      <c r="Q144" s="247"/>
      <c r="R144" s="36"/>
      <c r="T144" s="166" t="s">
        <v>20</v>
      </c>
      <c r="U144" s="43" t="s">
        <v>44</v>
      </c>
      <c r="V144" s="35"/>
      <c r="W144" s="167">
        <f t="shared" si="16"/>
        <v>0</v>
      </c>
      <c r="X144" s="167">
        <v>5.0000000000000001E-4</v>
      </c>
      <c r="Y144" s="167">
        <f t="shared" si="17"/>
        <v>4.725E-2</v>
      </c>
      <c r="Z144" s="167">
        <v>0</v>
      </c>
      <c r="AA144" s="168">
        <f t="shared" si="18"/>
        <v>0</v>
      </c>
      <c r="AR144" s="18" t="s">
        <v>186</v>
      </c>
      <c r="AT144" s="18" t="s">
        <v>183</v>
      </c>
      <c r="AU144" s="18" t="s">
        <v>117</v>
      </c>
      <c r="AY144" s="18" t="s">
        <v>138</v>
      </c>
      <c r="BE144" s="104">
        <f t="shared" si="19"/>
        <v>0</v>
      </c>
      <c r="BF144" s="104">
        <f t="shared" si="20"/>
        <v>0</v>
      </c>
      <c r="BG144" s="104">
        <f t="shared" si="21"/>
        <v>0</v>
      </c>
      <c r="BH144" s="104">
        <f t="shared" si="22"/>
        <v>0</v>
      </c>
      <c r="BI144" s="104">
        <f t="shared" si="23"/>
        <v>0</v>
      </c>
      <c r="BJ144" s="18" t="s">
        <v>117</v>
      </c>
      <c r="BK144" s="169">
        <f t="shared" si="24"/>
        <v>0</v>
      </c>
      <c r="BL144" s="18" t="s">
        <v>143</v>
      </c>
      <c r="BM144" s="18" t="s">
        <v>207</v>
      </c>
    </row>
    <row r="145" spans="2:65" s="1" customFormat="1" ht="25.5" customHeight="1">
      <c r="B145" s="34"/>
      <c r="C145" s="161" t="s">
        <v>208</v>
      </c>
      <c r="D145" s="161" t="s">
        <v>139</v>
      </c>
      <c r="E145" s="162" t="s">
        <v>209</v>
      </c>
      <c r="F145" s="244" t="s">
        <v>210</v>
      </c>
      <c r="G145" s="244"/>
      <c r="H145" s="244"/>
      <c r="I145" s="244"/>
      <c r="J145" s="163" t="s">
        <v>142</v>
      </c>
      <c r="K145" s="164">
        <v>410</v>
      </c>
      <c r="L145" s="245">
        <v>0</v>
      </c>
      <c r="M145" s="246"/>
      <c r="N145" s="247">
        <f t="shared" si="15"/>
        <v>0</v>
      </c>
      <c r="O145" s="247"/>
      <c r="P145" s="247"/>
      <c r="Q145" s="247"/>
      <c r="R145" s="36"/>
      <c r="T145" s="166" t="s">
        <v>20</v>
      </c>
      <c r="U145" s="43" t="s">
        <v>44</v>
      </c>
      <c r="V145" s="35"/>
      <c r="W145" s="167">
        <f t="shared" si="16"/>
        <v>0</v>
      </c>
      <c r="X145" s="167">
        <v>8.4000000000000003E-4</v>
      </c>
      <c r="Y145" s="167">
        <f t="shared" si="17"/>
        <v>0.34440000000000004</v>
      </c>
      <c r="Z145" s="167">
        <v>0</v>
      </c>
      <c r="AA145" s="168">
        <f t="shared" si="18"/>
        <v>0</v>
      </c>
      <c r="AR145" s="18" t="s">
        <v>143</v>
      </c>
      <c r="AT145" s="18" t="s">
        <v>139</v>
      </c>
      <c r="AU145" s="18" t="s">
        <v>117</v>
      </c>
      <c r="AY145" s="18" t="s">
        <v>138</v>
      </c>
      <c r="BE145" s="104">
        <f t="shared" si="19"/>
        <v>0</v>
      </c>
      <c r="BF145" s="104">
        <f t="shared" si="20"/>
        <v>0</v>
      </c>
      <c r="BG145" s="104">
        <f t="shared" si="21"/>
        <v>0</v>
      </c>
      <c r="BH145" s="104">
        <f t="shared" si="22"/>
        <v>0</v>
      </c>
      <c r="BI145" s="104">
        <f t="shared" si="23"/>
        <v>0</v>
      </c>
      <c r="BJ145" s="18" t="s">
        <v>117</v>
      </c>
      <c r="BK145" s="169">
        <f t="shared" si="24"/>
        <v>0</v>
      </c>
      <c r="BL145" s="18" t="s">
        <v>143</v>
      </c>
      <c r="BM145" s="18" t="s">
        <v>211</v>
      </c>
    </row>
    <row r="146" spans="2:65" s="1" customFormat="1" ht="16.5" customHeight="1">
      <c r="B146" s="34"/>
      <c r="C146" s="170" t="s">
        <v>212</v>
      </c>
      <c r="D146" s="170" t="s">
        <v>183</v>
      </c>
      <c r="E146" s="171" t="s">
        <v>213</v>
      </c>
      <c r="F146" s="248" t="s">
        <v>214</v>
      </c>
      <c r="G146" s="248"/>
      <c r="H146" s="248"/>
      <c r="I146" s="248"/>
      <c r="J146" s="172" t="s">
        <v>142</v>
      </c>
      <c r="K146" s="173">
        <v>418.2</v>
      </c>
      <c r="L146" s="249">
        <v>0</v>
      </c>
      <c r="M146" s="250"/>
      <c r="N146" s="251">
        <f t="shared" si="15"/>
        <v>0</v>
      </c>
      <c r="O146" s="247"/>
      <c r="P146" s="247"/>
      <c r="Q146" s="247"/>
      <c r="R146" s="36"/>
      <c r="T146" s="166" t="s">
        <v>20</v>
      </c>
      <c r="U146" s="43" t="s">
        <v>44</v>
      </c>
      <c r="V146" s="35"/>
      <c r="W146" s="167">
        <f t="shared" si="16"/>
        <v>0</v>
      </c>
      <c r="X146" s="167">
        <v>1.617E-2</v>
      </c>
      <c r="Y146" s="167">
        <f t="shared" si="17"/>
        <v>6.7622939999999998</v>
      </c>
      <c r="Z146" s="167">
        <v>0</v>
      </c>
      <c r="AA146" s="168">
        <f t="shared" si="18"/>
        <v>0</v>
      </c>
      <c r="AR146" s="18" t="s">
        <v>186</v>
      </c>
      <c r="AT146" s="18" t="s">
        <v>183</v>
      </c>
      <c r="AU146" s="18" t="s">
        <v>117</v>
      </c>
      <c r="AY146" s="18" t="s">
        <v>138</v>
      </c>
      <c r="BE146" s="104">
        <f t="shared" si="19"/>
        <v>0</v>
      </c>
      <c r="BF146" s="104">
        <f t="shared" si="20"/>
        <v>0</v>
      </c>
      <c r="BG146" s="104">
        <f t="shared" si="21"/>
        <v>0</v>
      </c>
      <c r="BH146" s="104">
        <f t="shared" si="22"/>
        <v>0</v>
      </c>
      <c r="BI146" s="104">
        <f t="shared" si="23"/>
        <v>0</v>
      </c>
      <c r="BJ146" s="18" t="s">
        <v>117</v>
      </c>
      <c r="BK146" s="169">
        <f t="shared" si="24"/>
        <v>0</v>
      </c>
      <c r="BL146" s="18" t="s">
        <v>143</v>
      </c>
      <c r="BM146" s="18" t="s">
        <v>215</v>
      </c>
    </row>
    <row r="147" spans="2:65" s="1" customFormat="1" ht="38.25" customHeight="1">
      <c r="B147" s="34"/>
      <c r="C147" s="161" t="s">
        <v>216</v>
      </c>
      <c r="D147" s="161" t="s">
        <v>139</v>
      </c>
      <c r="E147" s="162" t="s">
        <v>217</v>
      </c>
      <c r="F147" s="244" t="s">
        <v>218</v>
      </c>
      <c r="G147" s="244"/>
      <c r="H147" s="244"/>
      <c r="I147" s="244"/>
      <c r="J147" s="163" t="s">
        <v>142</v>
      </c>
      <c r="K147" s="164">
        <v>410</v>
      </c>
      <c r="L147" s="245">
        <v>0</v>
      </c>
      <c r="M147" s="246"/>
      <c r="N147" s="247">
        <f t="shared" si="15"/>
        <v>0</v>
      </c>
      <c r="O147" s="247"/>
      <c r="P147" s="247"/>
      <c r="Q147" s="247"/>
      <c r="R147" s="36"/>
      <c r="T147" s="166" t="s">
        <v>20</v>
      </c>
      <c r="U147" s="43" t="s">
        <v>44</v>
      </c>
      <c r="V147" s="35"/>
      <c r="W147" s="167">
        <f t="shared" si="16"/>
        <v>0</v>
      </c>
      <c r="X147" s="167">
        <v>3.6000000000000002E-4</v>
      </c>
      <c r="Y147" s="167">
        <f t="shared" si="17"/>
        <v>0.14760000000000001</v>
      </c>
      <c r="Z147" s="167">
        <v>0</v>
      </c>
      <c r="AA147" s="168">
        <f t="shared" si="18"/>
        <v>0</v>
      </c>
      <c r="AR147" s="18" t="s">
        <v>143</v>
      </c>
      <c r="AT147" s="18" t="s">
        <v>139</v>
      </c>
      <c r="AU147" s="18" t="s">
        <v>117</v>
      </c>
      <c r="AY147" s="18" t="s">
        <v>138</v>
      </c>
      <c r="BE147" s="104">
        <f t="shared" si="19"/>
        <v>0</v>
      </c>
      <c r="BF147" s="104">
        <f t="shared" si="20"/>
        <v>0</v>
      </c>
      <c r="BG147" s="104">
        <f t="shared" si="21"/>
        <v>0</v>
      </c>
      <c r="BH147" s="104">
        <f t="shared" si="22"/>
        <v>0</v>
      </c>
      <c r="BI147" s="104">
        <f t="shared" si="23"/>
        <v>0</v>
      </c>
      <c r="BJ147" s="18" t="s">
        <v>117</v>
      </c>
      <c r="BK147" s="169">
        <f t="shared" si="24"/>
        <v>0</v>
      </c>
      <c r="BL147" s="18" t="s">
        <v>143</v>
      </c>
      <c r="BM147" s="18" t="s">
        <v>219</v>
      </c>
    </row>
    <row r="148" spans="2:65" s="1" customFormat="1" ht="25.5" customHeight="1">
      <c r="B148" s="34"/>
      <c r="C148" s="161" t="s">
        <v>10</v>
      </c>
      <c r="D148" s="161" t="s">
        <v>139</v>
      </c>
      <c r="E148" s="162" t="s">
        <v>220</v>
      </c>
      <c r="F148" s="244" t="s">
        <v>221</v>
      </c>
      <c r="G148" s="244"/>
      <c r="H148" s="244"/>
      <c r="I148" s="244"/>
      <c r="J148" s="163" t="s">
        <v>160</v>
      </c>
      <c r="K148" s="164">
        <v>7.3029999999999999</v>
      </c>
      <c r="L148" s="245">
        <v>0</v>
      </c>
      <c r="M148" s="246"/>
      <c r="N148" s="247">
        <f t="shared" si="15"/>
        <v>0</v>
      </c>
      <c r="O148" s="247"/>
      <c r="P148" s="247"/>
      <c r="Q148" s="247"/>
      <c r="R148" s="36"/>
      <c r="T148" s="166" t="s">
        <v>20</v>
      </c>
      <c r="U148" s="43" t="s">
        <v>44</v>
      </c>
      <c r="V148" s="35"/>
      <c r="W148" s="167">
        <f t="shared" si="16"/>
        <v>0</v>
      </c>
      <c r="X148" s="167">
        <v>0</v>
      </c>
      <c r="Y148" s="167">
        <f t="shared" si="17"/>
        <v>0</v>
      </c>
      <c r="Z148" s="167">
        <v>0</v>
      </c>
      <c r="AA148" s="168">
        <f t="shared" si="18"/>
        <v>0</v>
      </c>
      <c r="AR148" s="18" t="s">
        <v>143</v>
      </c>
      <c r="AT148" s="18" t="s">
        <v>139</v>
      </c>
      <c r="AU148" s="18" t="s">
        <v>117</v>
      </c>
      <c r="AY148" s="18" t="s">
        <v>138</v>
      </c>
      <c r="BE148" s="104">
        <f t="shared" si="19"/>
        <v>0</v>
      </c>
      <c r="BF148" s="104">
        <f t="shared" si="20"/>
        <v>0</v>
      </c>
      <c r="BG148" s="104">
        <f t="shared" si="21"/>
        <v>0</v>
      </c>
      <c r="BH148" s="104">
        <f t="shared" si="22"/>
        <v>0</v>
      </c>
      <c r="BI148" s="104">
        <f t="shared" si="23"/>
        <v>0</v>
      </c>
      <c r="BJ148" s="18" t="s">
        <v>117</v>
      </c>
      <c r="BK148" s="169">
        <f t="shared" si="24"/>
        <v>0</v>
      </c>
      <c r="BL148" s="18" t="s">
        <v>143</v>
      </c>
      <c r="BM148" s="18" t="s">
        <v>222</v>
      </c>
    </row>
    <row r="149" spans="2:65" s="9" customFormat="1" ht="29.85" customHeight="1">
      <c r="B149" s="150"/>
      <c r="C149" s="151"/>
      <c r="D149" s="160" t="s">
        <v>111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62">
        <f>BK149</f>
        <v>0</v>
      </c>
      <c r="O149" s="263"/>
      <c r="P149" s="263"/>
      <c r="Q149" s="263"/>
      <c r="R149" s="153"/>
      <c r="T149" s="154"/>
      <c r="U149" s="151"/>
      <c r="V149" s="151"/>
      <c r="W149" s="155">
        <v>0</v>
      </c>
      <c r="X149" s="151"/>
      <c r="Y149" s="155">
        <v>0</v>
      </c>
      <c r="Z149" s="151"/>
      <c r="AA149" s="156">
        <v>0</v>
      </c>
      <c r="AR149" s="157" t="s">
        <v>117</v>
      </c>
      <c r="AT149" s="158" t="s">
        <v>76</v>
      </c>
      <c r="AU149" s="158" t="s">
        <v>82</v>
      </c>
      <c r="AY149" s="157" t="s">
        <v>138</v>
      </c>
      <c r="BK149" s="159">
        <v>0</v>
      </c>
    </row>
    <row r="150" spans="2:65" s="9" customFormat="1" ht="19.899999999999999" customHeight="1">
      <c r="B150" s="150"/>
      <c r="C150" s="151"/>
      <c r="D150" s="160" t="s">
        <v>112</v>
      </c>
      <c r="E150" s="160"/>
      <c r="F150" s="160"/>
      <c r="G150" s="160"/>
      <c r="H150" s="160"/>
      <c r="I150" s="160"/>
      <c r="J150" s="160"/>
      <c r="K150" s="160"/>
      <c r="L150" s="160"/>
      <c r="M150" s="160"/>
      <c r="N150" s="256">
        <f>BK150</f>
        <v>0</v>
      </c>
      <c r="O150" s="257"/>
      <c r="P150" s="257"/>
      <c r="Q150" s="257"/>
      <c r="R150" s="153"/>
      <c r="T150" s="154"/>
      <c r="U150" s="151"/>
      <c r="V150" s="151"/>
      <c r="W150" s="155">
        <f>W151</f>
        <v>0</v>
      </c>
      <c r="X150" s="151"/>
      <c r="Y150" s="155">
        <f>Y151</f>
        <v>5.94E-3</v>
      </c>
      <c r="Z150" s="151"/>
      <c r="AA150" s="156">
        <f>AA151</f>
        <v>0</v>
      </c>
      <c r="AR150" s="157" t="s">
        <v>117</v>
      </c>
      <c r="AT150" s="158" t="s">
        <v>76</v>
      </c>
      <c r="AU150" s="158" t="s">
        <v>82</v>
      </c>
      <c r="AY150" s="157" t="s">
        <v>138</v>
      </c>
      <c r="BK150" s="159">
        <f>BK151</f>
        <v>0</v>
      </c>
    </row>
    <row r="151" spans="2:65" s="1" customFormat="1" ht="25.5" customHeight="1">
      <c r="B151" s="34"/>
      <c r="C151" s="161" t="s">
        <v>223</v>
      </c>
      <c r="D151" s="161" t="s">
        <v>139</v>
      </c>
      <c r="E151" s="162" t="s">
        <v>224</v>
      </c>
      <c r="F151" s="244" t="s">
        <v>225</v>
      </c>
      <c r="G151" s="244"/>
      <c r="H151" s="244"/>
      <c r="I151" s="244"/>
      <c r="J151" s="163" t="s">
        <v>142</v>
      </c>
      <c r="K151" s="164">
        <v>18</v>
      </c>
      <c r="L151" s="245">
        <v>0</v>
      </c>
      <c r="M151" s="246"/>
      <c r="N151" s="247">
        <f>ROUND(L151*K151,3)</f>
        <v>0</v>
      </c>
      <c r="O151" s="247"/>
      <c r="P151" s="247"/>
      <c r="Q151" s="247"/>
      <c r="R151" s="36"/>
      <c r="T151" s="166" t="s">
        <v>20</v>
      </c>
      <c r="U151" s="43" t="s">
        <v>44</v>
      </c>
      <c r="V151" s="35"/>
      <c r="W151" s="167">
        <f>V151*K151</f>
        <v>0</v>
      </c>
      <c r="X151" s="167">
        <v>3.3E-4</v>
      </c>
      <c r="Y151" s="167">
        <f>X151*K151</f>
        <v>5.94E-3</v>
      </c>
      <c r="Z151" s="167">
        <v>0</v>
      </c>
      <c r="AA151" s="168">
        <f>Z151*K151</f>
        <v>0</v>
      </c>
      <c r="AR151" s="18" t="s">
        <v>143</v>
      </c>
      <c r="AT151" s="18" t="s">
        <v>139</v>
      </c>
      <c r="AU151" s="18" t="s">
        <v>117</v>
      </c>
      <c r="AY151" s="18" t="s">
        <v>138</v>
      </c>
      <c r="BE151" s="104">
        <f>IF(U151="základná",N151,0)</f>
        <v>0</v>
      </c>
      <c r="BF151" s="104">
        <f>IF(U151="znížená",N151,0)</f>
        <v>0</v>
      </c>
      <c r="BG151" s="104">
        <f>IF(U151="zákl. prenesená",N151,0)</f>
        <v>0</v>
      </c>
      <c r="BH151" s="104">
        <f>IF(U151="zníž. prenesená",N151,0)</f>
        <v>0</v>
      </c>
      <c r="BI151" s="104">
        <f>IF(U151="nulová",N151,0)</f>
        <v>0</v>
      </c>
      <c r="BJ151" s="18" t="s">
        <v>117</v>
      </c>
      <c r="BK151" s="169">
        <f>ROUND(L151*K151,3)</f>
        <v>0</v>
      </c>
      <c r="BL151" s="18" t="s">
        <v>143</v>
      </c>
      <c r="BM151" s="18" t="s">
        <v>226</v>
      </c>
    </row>
    <row r="152" spans="2:65" s="1" customFormat="1" ht="49.9" customHeight="1">
      <c r="B152" s="34"/>
      <c r="C152" s="35"/>
      <c r="D152" s="152" t="s">
        <v>227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264">
        <f t="shared" ref="N152:N157" si="25">BK152</f>
        <v>0</v>
      </c>
      <c r="O152" s="265"/>
      <c r="P152" s="265"/>
      <c r="Q152" s="265"/>
      <c r="R152" s="36"/>
      <c r="T152" s="137"/>
      <c r="U152" s="35"/>
      <c r="V152" s="35"/>
      <c r="W152" s="35"/>
      <c r="X152" s="35"/>
      <c r="Y152" s="35"/>
      <c r="Z152" s="35"/>
      <c r="AA152" s="77"/>
      <c r="AT152" s="18" t="s">
        <v>76</v>
      </c>
      <c r="AU152" s="18" t="s">
        <v>77</v>
      </c>
      <c r="AY152" s="18" t="s">
        <v>228</v>
      </c>
      <c r="BK152" s="169">
        <f>SUM(BK153:BK157)</f>
        <v>0</v>
      </c>
    </row>
    <row r="153" spans="2:65" s="1" customFormat="1" ht="22.35" customHeight="1">
      <c r="B153" s="34"/>
      <c r="C153" s="174" t="s">
        <v>20</v>
      </c>
      <c r="D153" s="174" t="s">
        <v>139</v>
      </c>
      <c r="E153" s="175" t="s">
        <v>20</v>
      </c>
      <c r="F153" s="252" t="s">
        <v>20</v>
      </c>
      <c r="G153" s="252"/>
      <c r="H153" s="252"/>
      <c r="I153" s="252"/>
      <c r="J153" s="176" t="s">
        <v>20</v>
      </c>
      <c r="K153" s="165"/>
      <c r="L153" s="245"/>
      <c r="M153" s="247"/>
      <c r="N153" s="247">
        <f t="shared" si="25"/>
        <v>0</v>
      </c>
      <c r="O153" s="247"/>
      <c r="P153" s="247"/>
      <c r="Q153" s="247"/>
      <c r="R153" s="36"/>
      <c r="T153" s="166" t="s">
        <v>20</v>
      </c>
      <c r="U153" s="177" t="s">
        <v>44</v>
      </c>
      <c r="V153" s="35"/>
      <c r="W153" s="35"/>
      <c r="X153" s="35"/>
      <c r="Y153" s="35"/>
      <c r="Z153" s="35"/>
      <c r="AA153" s="77"/>
      <c r="AT153" s="18" t="s">
        <v>228</v>
      </c>
      <c r="AU153" s="18" t="s">
        <v>82</v>
      </c>
      <c r="AY153" s="18" t="s">
        <v>228</v>
      </c>
      <c r="BE153" s="104">
        <f>IF(U153="základná",N153,0)</f>
        <v>0</v>
      </c>
      <c r="BF153" s="104">
        <f>IF(U153="znížená",N153,0)</f>
        <v>0</v>
      </c>
      <c r="BG153" s="104">
        <f>IF(U153="zákl. prenesená",N153,0)</f>
        <v>0</v>
      </c>
      <c r="BH153" s="104">
        <f>IF(U153="zníž. prenesená",N153,0)</f>
        <v>0</v>
      </c>
      <c r="BI153" s="104">
        <f>IF(U153="nulová",N153,0)</f>
        <v>0</v>
      </c>
      <c r="BJ153" s="18" t="s">
        <v>117</v>
      </c>
      <c r="BK153" s="169">
        <f>L153*K153</f>
        <v>0</v>
      </c>
    </row>
    <row r="154" spans="2:65" s="1" customFormat="1" ht="22.35" customHeight="1">
      <c r="B154" s="34"/>
      <c r="C154" s="174" t="s">
        <v>20</v>
      </c>
      <c r="D154" s="174" t="s">
        <v>139</v>
      </c>
      <c r="E154" s="175" t="s">
        <v>20</v>
      </c>
      <c r="F154" s="252" t="s">
        <v>20</v>
      </c>
      <c r="G154" s="252"/>
      <c r="H154" s="252"/>
      <c r="I154" s="252"/>
      <c r="J154" s="176" t="s">
        <v>20</v>
      </c>
      <c r="K154" s="165"/>
      <c r="L154" s="245"/>
      <c r="M154" s="247"/>
      <c r="N154" s="247">
        <f t="shared" si="25"/>
        <v>0</v>
      </c>
      <c r="O154" s="247"/>
      <c r="P154" s="247"/>
      <c r="Q154" s="247"/>
      <c r="R154" s="36"/>
      <c r="T154" s="166" t="s">
        <v>20</v>
      </c>
      <c r="U154" s="177" t="s">
        <v>44</v>
      </c>
      <c r="V154" s="35"/>
      <c r="W154" s="35"/>
      <c r="X154" s="35"/>
      <c r="Y154" s="35"/>
      <c r="Z154" s="35"/>
      <c r="AA154" s="77"/>
      <c r="AT154" s="18" t="s">
        <v>228</v>
      </c>
      <c r="AU154" s="18" t="s">
        <v>82</v>
      </c>
      <c r="AY154" s="18" t="s">
        <v>228</v>
      </c>
      <c r="BE154" s="104">
        <f>IF(U154="základná",N154,0)</f>
        <v>0</v>
      </c>
      <c r="BF154" s="104">
        <f>IF(U154="znížená",N154,0)</f>
        <v>0</v>
      </c>
      <c r="BG154" s="104">
        <f>IF(U154="zákl. prenesená",N154,0)</f>
        <v>0</v>
      </c>
      <c r="BH154" s="104">
        <f>IF(U154="zníž. prenesená",N154,0)</f>
        <v>0</v>
      </c>
      <c r="BI154" s="104">
        <f>IF(U154="nulová",N154,0)</f>
        <v>0</v>
      </c>
      <c r="BJ154" s="18" t="s">
        <v>117</v>
      </c>
      <c r="BK154" s="169">
        <f>L154*K154</f>
        <v>0</v>
      </c>
    </row>
    <row r="155" spans="2:65" s="1" customFormat="1" ht="22.35" customHeight="1">
      <c r="B155" s="34"/>
      <c r="C155" s="174" t="s">
        <v>20</v>
      </c>
      <c r="D155" s="174" t="s">
        <v>139</v>
      </c>
      <c r="E155" s="175" t="s">
        <v>20</v>
      </c>
      <c r="F155" s="252" t="s">
        <v>20</v>
      </c>
      <c r="G155" s="252"/>
      <c r="H155" s="252"/>
      <c r="I155" s="252"/>
      <c r="J155" s="176" t="s">
        <v>20</v>
      </c>
      <c r="K155" s="165"/>
      <c r="L155" s="245"/>
      <c r="M155" s="247"/>
      <c r="N155" s="247">
        <f t="shared" si="25"/>
        <v>0</v>
      </c>
      <c r="O155" s="247"/>
      <c r="P155" s="247"/>
      <c r="Q155" s="247"/>
      <c r="R155" s="36"/>
      <c r="T155" s="166" t="s">
        <v>20</v>
      </c>
      <c r="U155" s="177" t="s">
        <v>44</v>
      </c>
      <c r="V155" s="35"/>
      <c r="W155" s="35"/>
      <c r="X155" s="35"/>
      <c r="Y155" s="35"/>
      <c r="Z155" s="35"/>
      <c r="AA155" s="77"/>
      <c r="AT155" s="18" t="s">
        <v>228</v>
      </c>
      <c r="AU155" s="18" t="s">
        <v>82</v>
      </c>
      <c r="AY155" s="18" t="s">
        <v>228</v>
      </c>
      <c r="BE155" s="104">
        <f>IF(U155="základná",N155,0)</f>
        <v>0</v>
      </c>
      <c r="BF155" s="104">
        <f>IF(U155="znížená",N155,0)</f>
        <v>0</v>
      </c>
      <c r="BG155" s="104">
        <f>IF(U155="zákl. prenesená",N155,0)</f>
        <v>0</v>
      </c>
      <c r="BH155" s="104">
        <f>IF(U155="zníž. prenesená",N155,0)</f>
        <v>0</v>
      </c>
      <c r="BI155" s="104">
        <f>IF(U155="nulová",N155,0)</f>
        <v>0</v>
      </c>
      <c r="BJ155" s="18" t="s">
        <v>117</v>
      </c>
      <c r="BK155" s="169">
        <f>L155*K155</f>
        <v>0</v>
      </c>
    </row>
    <row r="156" spans="2:65" s="1" customFormat="1" ht="22.35" customHeight="1">
      <c r="B156" s="34"/>
      <c r="C156" s="174" t="s">
        <v>20</v>
      </c>
      <c r="D156" s="174" t="s">
        <v>139</v>
      </c>
      <c r="E156" s="175" t="s">
        <v>20</v>
      </c>
      <c r="F156" s="252" t="s">
        <v>20</v>
      </c>
      <c r="G156" s="252"/>
      <c r="H156" s="252"/>
      <c r="I156" s="252"/>
      <c r="J156" s="176" t="s">
        <v>20</v>
      </c>
      <c r="K156" s="165"/>
      <c r="L156" s="245"/>
      <c r="M156" s="247"/>
      <c r="N156" s="247">
        <f t="shared" si="25"/>
        <v>0</v>
      </c>
      <c r="O156" s="247"/>
      <c r="P156" s="247"/>
      <c r="Q156" s="247"/>
      <c r="R156" s="36"/>
      <c r="T156" s="166" t="s">
        <v>20</v>
      </c>
      <c r="U156" s="177" t="s">
        <v>44</v>
      </c>
      <c r="V156" s="35"/>
      <c r="W156" s="35"/>
      <c r="X156" s="35"/>
      <c r="Y156" s="35"/>
      <c r="Z156" s="35"/>
      <c r="AA156" s="77"/>
      <c r="AT156" s="18" t="s">
        <v>228</v>
      </c>
      <c r="AU156" s="18" t="s">
        <v>82</v>
      </c>
      <c r="AY156" s="18" t="s">
        <v>228</v>
      </c>
      <c r="BE156" s="104">
        <f>IF(U156="základná",N156,0)</f>
        <v>0</v>
      </c>
      <c r="BF156" s="104">
        <f>IF(U156="znížená",N156,0)</f>
        <v>0</v>
      </c>
      <c r="BG156" s="104">
        <f>IF(U156="zákl. prenesená",N156,0)</f>
        <v>0</v>
      </c>
      <c r="BH156" s="104">
        <f>IF(U156="zníž. prenesená",N156,0)</f>
        <v>0</v>
      </c>
      <c r="BI156" s="104">
        <f>IF(U156="nulová",N156,0)</f>
        <v>0</v>
      </c>
      <c r="BJ156" s="18" t="s">
        <v>117</v>
      </c>
      <c r="BK156" s="169">
        <f>L156*K156</f>
        <v>0</v>
      </c>
    </row>
    <row r="157" spans="2:65" s="1" customFormat="1" ht="22.35" customHeight="1">
      <c r="B157" s="34"/>
      <c r="C157" s="174" t="s">
        <v>20</v>
      </c>
      <c r="D157" s="174" t="s">
        <v>139</v>
      </c>
      <c r="E157" s="175" t="s">
        <v>20</v>
      </c>
      <c r="F157" s="252" t="s">
        <v>20</v>
      </c>
      <c r="G157" s="252"/>
      <c r="H157" s="252"/>
      <c r="I157" s="252"/>
      <c r="J157" s="176" t="s">
        <v>20</v>
      </c>
      <c r="K157" s="165"/>
      <c r="L157" s="245"/>
      <c r="M157" s="247"/>
      <c r="N157" s="247">
        <f t="shared" si="25"/>
        <v>0</v>
      </c>
      <c r="O157" s="247"/>
      <c r="P157" s="247"/>
      <c r="Q157" s="247"/>
      <c r="R157" s="36"/>
      <c r="T157" s="166" t="s">
        <v>20</v>
      </c>
      <c r="U157" s="177" t="s">
        <v>44</v>
      </c>
      <c r="V157" s="55"/>
      <c r="W157" s="55"/>
      <c r="X157" s="55"/>
      <c r="Y157" s="55"/>
      <c r="Z157" s="55"/>
      <c r="AA157" s="57"/>
      <c r="AT157" s="18" t="s">
        <v>228</v>
      </c>
      <c r="AU157" s="18" t="s">
        <v>82</v>
      </c>
      <c r="AY157" s="18" t="s">
        <v>228</v>
      </c>
      <c r="BE157" s="104">
        <f>IF(U157="základná",N157,0)</f>
        <v>0</v>
      </c>
      <c r="BF157" s="104">
        <f>IF(U157="znížená",N157,0)</f>
        <v>0</v>
      </c>
      <c r="BG157" s="104">
        <f>IF(U157="zákl. prenesená",N157,0)</f>
        <v>0</v>
      </c>
      <c r="BH157" s="104">
        <f>IF(U157="zníž. prenesená",N157,0)</f>
        <v>0</v>
      </c>
      <c r="BI157" s="104">
        <f>IF(U157="nulová",N157,0)</f>
        <v>0</v>
      </c>
      <c r="BJ157" s="18" t="s">
        <v>117</v>
      </c>
      <c r="BK157" s="169">
        <f>L157*K157</f>
        <v>0</v>
      </c>
    </row>
    <row r="158" spans="2:65" s="1" customFormat="1" ht="6.95" customHeight="1">
      <c r="B158" s="58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60"/>
    </row>
  </sheetData>
  <sheetProtection algorithmName="SHA-512" hashValue="w4LC8cTNccV1y0EJreRTDsykO41qcqxWdaMwOTcpwcQ9EIbVAXTlkAdHYPMLN4McJh0DqAMldtbXe8tkEj0C4w==" saltValue="TtBBkGW9V+ORmLbLmtYMi0AMkrx68gTtu5B9Wtj2yf/Mrpl8IR08be5pYFjhRV9YCp7iGEZVE8mbA+ZZhfzoQA==" spinCount="10" sheet="1" objects="1" scenarios="1" formatColumns="0" formatRows="0"/>
  <mergeCells count="156">
    <mergeCell ref="H1:K1"/>
    <mergeCell ref="S2:AC2"/>
    <mergeCell ref="F156:I156"/>
    <mergeCell ref="L156:M156"/>
    <mergeCell ref="N156:Q156"/>
    <mergeCell ref="F157:I157"/>
    <mergeCell ref="L157:M157"/>
    <mergeCell ref="N157:Q157"/>
    <mergeCell ref="N122:Q122"/>
    <mergeCell ref="N123:Q123"/>
    <mergeCell ref="N124:Q124"/>
    <mergeCell ref="N134:Q134"/>
    <mergeCell ref="N135:Q135"/>
    <mergeCell ref="N139:Q139"/>
    <mergeCell ref="N142:Q142"/>
    <mergeCell ref="N149:Q149"/>
    <mergeCell ref="N150:Q150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7:I147"/>
    <mergeCell ref="L147:M147"/>
    <mergeCell ref="N147:Q147"/>
    <mergeCell ref="F148:I148"/>
    <mergeCell ref="L148:M148"/>
    <mergeCell ref="N148:Q148"/>
    <mergeCell ref="F151:I151"/>
    <mergeCell ref="L151:M151"/>
    <mergeCell ref="N151:Q15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N104:Q104"/>
    <mergeCell ref="L106:Q106"/>
    <mergeCell ref="C112:Q112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é sú hodnoty K, M." sqref="D153:D158">
      <formula1>"K, M"</formula1>
    </dataValidation>
    <dataValidation type="list" allowBlank="1" showInputMessage="1" showErrorMessage="1" error="Povolené sú hodnoty základná, znížená, nulová." sqref="U153:U158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1292 - Rekonštrukcia podl...</vt:lpstr>
      <vt:lpstr>'1292 - Rekonštrukcia podl...'!Názvy_tlače</vt:lpstr>
      <vt:lpstr>'Rekapitulácia stavby'!Názvy_tlače</vt:lpstr>
      <vt:lpstr>'1292 - Rekonštrukcia podl...'!Oblasť_tlače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Vyletova Maria, Ing.</cp:lastModifiedBy>
  <dcterms:created xsi:type="dcterms:W3CDTF">2018-05-02T13:53:08Z</dcterms:created>
  <dcterms:modified xsi:type="dcterms:W3CDTF">2019-04-17T10:42:35Z</dcterms:modified>
</cp:coreProperties>
</file>