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1347 - Výmena okien na je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'1347 - Výmena okien na je...'!$C$121:$K$246</definedName>
    <definedName name="_xlnm.Print_Area" localSheetId="1">'1347 - Výmena okien na je...'!$C$4:$J$76,'1347 - Výmena okien na je...'!$C$82:$J$105,'1347 - Výmena okien na je...'!$C$111:$K$246</definedName>
    <definedName name="_xlnm.Print_Titles" localSheetId="1">'1347 - Výmena okien na je...'!$121:$121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240"/>
  <c r="BH240"/>
  <c r="BG240"/>
  <c r="BE240"/>
  <c r="T240"/>
  <c r="T239"/>
  <c r="R240"/>
  <c r="R239"/>
  <c r="P240"/>
  <c r="P239"/>
  <c r="BK240"/>
  <c r="BK239"/>
  <c r="J239"/>
  <c r="J240"/>
  <c r="BF240"/>
  <c r="J104"/>
  <c r="BI235"/>
  <c r="BH235"/>
  <c r="BG235"/>
  <c r="BE235"/>
  <c r="T235"/>
  <c r="T234"/>
  <c r="R235"/>
  <c r="R234"/>
  <c r="P235"/>
  <c r="P234"/>
  <c r="BK235"/>
  <c r="BK234"/>
  <c r="J234"/>
  <c r="J235"/>
  <c r="BF235"/>
  <c r="J103"/>
  <c r="BI233"/>
  <c r="BH233"/>
  <c r="BG233"/>
  <c r="BE233"/>
  <c r="T233"/>
  <c r="R233"/>
  <c r="P233"/>
  <c r="BK233"/>
  <c r="J233"/>
  <c r="BF233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2"/>
  <c r="BH202"/>
  <c r="BG202"/>
  <c r="BE202"/>
  <c r="T202"/>
  <c r="T201"/>
  <c r="R202"/>
  <c r="R201"/>
  <c r="P202"/>
  <c r="P201"/>
  <c r="BK202"/>
  <c r="BK201"/>
  <c r="J201"/>
  <c r="J202"/>
  <c r="BF202"/>
  <c r="J102"/>
  <c r="BI200"/>
  <c r="BH200"/>
  <c r="BG200"/>
  <c r="BE200"/>
  <c r="T200"/>
  <c r="R200"/>
  <c r="P200"/>
  <c r="BK200"/>
  <c r="J200"/>
  <c r="BF200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5"/>
  <c r="BH185"/>
  <c r="BG185"/>
  <c r="BE185"/>
  <c r="T185"/>
  <c r="T184"/>
  <c r="R185"/>
  <c r="R184"/>
  <c r="P185"/>
  <c r="P184"/>
  <c r="BK185"/>
  <c r="BK184"/>
  <c r="J184"/>
  <c r="J185"/>
  <c r="BF185"/>
  <c r="J101"/>
  <c r="BI183"/>
  <c r="BH183"/>
  <c r="BG183"/>
  <c r="BE183"/>
  <c r="T183"/>
  <c r="R183"/>
  <c r="P183"/>
  <c r="BK183"/>
  <c r="J183"/>
  <c r="BF183"/>
  <c r="BI178"/>
  <c r="BH178"/>
  <c r="BG178"/>
  <c r="BE178"/>
  <c r="T178"/>
  <c r="T177"/>
  <c r="T176"/>
  <c r="R178"/>
  <c r="R177"/>
  <c r="R176"/>
  <c r="P178"/>
  <c r="P177"/>
  <c r="P176"/>
  <c r="BK178"/>
  <c r="BK177"/>
  <c r="J177"/>
  <c r="BK176"/>
  <c r="J176"/>
  <c r="J178"/>
  <c r="BF178"/>
  <c r="J100"/>
  <c r="J99"/>
  <c r="BI175"/>
  <c r="BH175"/>
  <c r="BG175"/>
  <c r="BE175"/>
  <c r="T175"/>
  <c r="T174"/>
  <c r="R175"/>
  <c r="R174"/>
  <c r="P175"/>
  <c r="P174"/>
  <c r="BK175"/>
  <c r="BK174"/>
  <c r="J174"/>
  <c r="J175"/>
  <c r="BF175"/>
  <c r="J98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7"/>
  <c r="BH167"/>
  <c r="BG167"/>
  <c r="BE167"/>
  <c r="T167"/>
  <c r="R167"/>
  <c r="P167"/>
  <c r="BK167"/>
  <c r="J167"/>
  <c r="BF167"/>
  <c r="BI163"/>
  <c r="BH163"/>
  <c r="BG163"/>
  <c r="BE163"/>
  <c r="T163"/>
  <c r="R163"/>
  <c r="P163"/>
  <c r="BK163"/>
  <c r="J163"/>
  <c r="BF163"/>
  <c r="BI161"/>
  <c r="BH161"/>
  <c r="BG161"/>
  <c r="BE161"/>
  <c r="T161"/>
  <c r="R161"/>
  <c r="P161"/>
  <c r="BK161"/>
  <c r="J161"/>
  <c r="BF161"/>
  <c r="BI159"/>
  <c r="BH159"/>
  <c r="BG159"/>
  <c r="BE159"/>
  <c r="T159"/>
  <c r="R159"/>
  <c r="P159"/>
  <c r="BK159"/>
  <c r="J159"/>
  <c r="BF159"/>
  <c r="BI154"/>
  <c r="BH154"/>
  <c r="BG154"/>
  <c r="BE154"/>
  <c r="T154"/>
  <c r="R154"/>
  <c r="P154"/>
  <c r="BK154"/>
  <c r="J154"/>
  <c r="BF154"/>
  <c r="BI152"/>
  <c r="BH152"/>
  <c r="BG152"/>
  <c r="BE152"/>
  <c r="T152"/>
  <c r="R152"/>
  <c r="P152"/>
  <c r="BK152"/>
  <c r="J152"/>
  <c r="BF152"/>
  <c r="BI148"/>
  <c r="BH148"/>
  <c r="BG148"/>
  <c r="BE148"/>
  <c r="T148"/>
  <c r="R148"/>
  <c r="P148"/>
  <c r="BK148"/>
  <c r="J148"/>
  <c r="BF148"/>
  <c r="BI142"/>
  <c r="BH142"/>
  <c r="BG142"/>
  <c r="BE142"/>
  <c r="T142"/>
  <c r="T141"/>
  <c r="R142"/>
  <c r="R141"/>
  <c r="P142"/>
  <c r="P141"/>
  <c r="BK142"/>
  <c r="BK141"/>
  <c r="J141"/>
  <c r="J142"/>
  <c r="BF142"/>
  <c r="J97"/>
  <c r="BI135"/>
  <c r="BH135"/>
  <c r="BG135"/>
  <c r="BE135"/>
  <c r="T135"/>
  <c r="R135"/>
  <c r="P135"/>
  <c r="BK135"/>
  <c r="J135"/>
  <c r="BF135"/>
  <c r="BI133"/>
  <c r="BH133"/>
  <c r="BG133"/>
  <c r="BE133"/>
  <c r="T133"/>
  <c r="R133"/>
  <c r="P133"/>
  <c r="BK133"/>
  <c r="J133"/>
  <c r="BF133"/>
  <c r="BI127"/>
  <c r="BH127"/>
  <c r="BG127"/>
  <c r="BE127"/>
  <c r="T127"/>
  <c r="R127"/>
  <c r="P127"/>
  <c r="BK127"/>
  <c r="J127"/>
  <c r="BF127"/>
  <c r="BI125"/>
  <c r="F35"/>
  <c i="1" r="BD95"/>
  <c i="2" r="BH125"/>
  <c r="F34"/>
  <c i="1" r="BC95"/>
  <c i="2" r="BG125"/>
  <c r="F33"/>
  <c i="1" r="BB95"/>
  <c i="2" r="BE125"/>
  <c r="J31"/>
  <c i="1" r="AV95"/>
  <c i="2" r="F31"/>
  <c i="1" r="AZ95"/>
  <c i="2" r="T125"/>
  <c r="T124"/>
  <c r="T123"/>
  <c r="T122"/>
  <c r="R125"/>
  <c r="R124"/>
  <c r="R123"/>
  <c r="R122"/>
  <c r="P125"/>
  <c r="P124"/>
  <c r="P123"/>
  <c r="P122"/>
  <c i="1" r="AU95"/>
  <c i="2" r="BK125"/>
  <c r="BK124"/>
  <c r="J124"/>
  <c r="BK123"/>
  <c r="J123"/>
  <c r="BK122"/>
  <c r="J122"/>
  <c r="J94"/>
  <c r="J28"/>
  <c i="1" r="AG95"/>
  <c i="2" r="J125"/>
  <c r="BF125"/>
  <c r="J32"/>
  <c i="1" r="AW95"/>
  <c i="2" r="F32"/>
  <c i="1" r="BA95"/>
  <c i="2" r="J96"/>
  <c r="J95"/>
  <c r="J119"/>
  <c r="F118"/>
  <c r="F116"/>
  <c r="E114"/>
  <c r="J90"/>
  <c r="F89"/>
  <c r="F87"/>
  <c r="E85"/>
  <c r="J37"/>
  <c r="J19"/>
  <c r="E19"/>
  <c r="J118"/>
  <c r="J89"/>
  <c r="J18"/>
  <c r="J16"/>
  <c r="E16"/>
  <c r="F119"/>
  <c r="F90"/>
  <c r="J15"/>
  <c r="J10"/>
  <c r="J116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<sst xmlns="http://schemas.openxmlformats.org/spreadsheetml/2006/main">
  <si>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</si>
  <si>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</si>
  <si>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</si>
  <si>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</si>
  <si>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</si>
  <si>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{7ea5bdd1-75cc-4467-b6d2-6eb1158d0ce9}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</si>
  <si>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</si>
  <si>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</si>
  <si>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</si>
  <si>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</si>
  <si>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</si>
  <si>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</si>
  <si>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1347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</si>
  <si>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</si>
  <si>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</si>
  <si>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okien na jedálni a kuchyni v DSS Senica</t>
  </si>
  <si>
    <t>JKSO:</t>
  </si>
  <si>
    <t>KS:</t>
  </si>
  <si>
    <t>Miesto:</t>
  </si>
  <si>
    <t>Senica DSS</t>
  </si>
  <si>
    <t>Dátum:</t>
  </si>
  <si>
    <t>1. 7. 2019</t>
  </si>
  <si>
    <t>Objednávateľ:</t>
  </si>
  <si>
    <t>IČO:</t>
  </si>
  <si>
    <t>Mesto Senica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</si>
  <si>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</si>
  <si>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</si>
  <si>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</si>
  <si>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</si>
  <si>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</si>
  <si>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</si>
  <si>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</si>
  <si>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</si>
  <si>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Ing. Juraj Havetta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</si>
  <si>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</si>
  <si>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</si>
  <si>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</si>
  <si>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</si>
  <si>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</si>
  <si>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</si>
  <si>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</si>
  <si>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</si>
  <si>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</si>
  <si>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</si>
  <si>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</si>
  <si>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</si>
  <si>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</si>
  <si>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</si>
  <si>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</si>
  <si>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</si>
  <si>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</si>
  <si>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</si>
  <si>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</si>
  <si>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</si>
  <si>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</si>
  <si>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</si>
  <si>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</si>
  <si>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</si>
  <si>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</si>
  <si>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</si>
  <si>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</si>
  <si>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</si>
  <si>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</si>
  <si>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</si>
  <si>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</si>
  <si>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</si>
  <si>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</si>
  <si>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</si>
  <si>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</si>
  <si>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</si>
  <si>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</si>
  <si>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</si>
  <si>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</si>
  <si>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</si>
  <si>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</si>
  <si>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</si>
  <si>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</si>
  <si>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</si>
  <si>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</si>
  <si>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</si>
  <si>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</si>
  <si>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</si>
  <si>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</si>
  <si>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</si>
  <si>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</si>
  <si>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</si>
  <si>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</si>
  <si>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</si>
  <si>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</si>
  <si>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</si>
  <si>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</si>
  <si>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</si>
  <si>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</si>
  <si>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</si>
  <si>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</si>
  <si>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</si>
  <si>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</si>
  <si>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</si>
  <si>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</si>
  <si>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</si>
  <si>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</si>
  <si>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</si>
  <si>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</si>
  <si>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</si>
  <si>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</si>
  <si>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</si>
  <si>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</si>
  <si>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</si>
  <si>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</si>
  <si>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</si>
  <si>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</si>
  <si>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</si>
  <si>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</si>
  <si>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</si>
  <si>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</si>
  <si>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</si>
  <si>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612409991</t>
  </si>
  <si>
    <t>Začistenie omietok (s dodaním hmoty) pod vnútornými parapetmi</t>
  </si>
  <si>
    <t>m</t>
  </si>
  <si>
    <t>CS CENEKON 2019 01</t>
  </si>
  <si>
    <t>4</t>
  </si>
  <si>
    <t>2</t>
  </si>
  <si>
    <t>-1794646668</t>
  </si>
  <si>
    <t>VV</t>
  </si>
  <si>
    <t>0,9+5*2,7+14*2,7</t>
  </si>
  <si>
    <t>612425941</t>
  </si>
  <si>
    <t>Omietka vápenná (al. sádrová) vnútorného ostenia okenného alebo dverného</t>
  </si>
  <si>
    <t>m2</t>
  </si>
  <si>
    <t>-1846622672</t>
  </si>
  <si>
    <t>"okno 01" 1*(0,9+2*0,9)*0,15</t>
  </si>
  <si>
    <t>"okno 06" 5*(2,7+2*0,9)*0,15</t>
  </si>
  <si>
    <t>"okno 07" 14*(2,7+2*1,6)*0,15</t>
  </si>
  <si>
    <t>"dvere 10" 1*(1,8+2*2,5)*0,15</t>
  </si>
  <si>
    <t>Súčet</t>
  </si>
  <si>
    <t>3</t>
  </si>
  <si>
    <t>632451500</t>
  </si>
  <si>
    <t>Opravná a vyrovnávacia hmota, cementový poter zo suchých zmesí, vo vnútorných priestoroch, hr. 10 mm (po odsekaní ker.obkladu parapetov)</t>
  </si>
  <si>
    <t>-1862370235</t>
  </si>
  <si>
    <t>"vnútorné parapety" (0,9+5*2,7+14*2,7)*0,15</t>
  </si>
  <si>
    <t>959991022</t>
  </si>
  <si>
    <t>Vyplnenie škár tmelom, šírka škáry do 20 mm (styk okna s vonk. obkladom)</t>
  </si>
  <si>
    <t>419712426</t>
  </si>
  <si>
    <t>"okno 01" 1*(0,9+2*0,9)</t>
  </si>
  <si>
    <t>"okno 06" 5*(2,7+2*0,9)</t>
  </si>
  <si>
    <t>"okno 07" 14*(2,7+2*1,6)</t>
  </si>
  <si>
    <t>"dvere 10" 1*(1,8+2*2,5)</t>
  </si>
  <si>
    <t>9</t>
  </si>
  <si>
    <t>Ostatné konštrukcie a práce-búranie</t>
  </si>
  <si>
    <t>5</t>
  </si>
  <si>
    <t>953995406</t>
  </si>
  <si>
    <t>Okenný a dverový dilatačný profil, APU, odelamovací (medzi rámom a vnútor.omietkou ostenia)</t>
  </si>
  <si>
    <t>1990877643</t>
  </si>
  <si>
    <t>968061112</t>
  </si>
  <si>
    <t>Vyvesenie dreveného okenného krídla do suti plochy do 1,5 m2, -0,01200t</t>
  </si>
  <si>
    <t>ks</t>
  </si>
  <si>
    <t>-692713906</t>
  </si>
  <si>
    <t>"okno 01" 1*1</t>
  </si>
  <si>
    <t>"okno 06" 5*3</t>
  </si>
  <si>
    <t>7</t>
  </si>
  <si>
    <t>968061113</t>
  </si>
  <si>
    <t>Vyvesenie dreveného okenného krídla do suti plochy nad 1,5 m2, -0,01600t</t>
  </si>
  <si>
    <t>-845936357</t>
  </si>
  <si>
    <t>"okno 07" 14*3</t>
  </si>
  <si>
    <t>8</t>
  </si>
  <si>
    <t>968061115</t>
  </si>
  <si>
    <t>Demontáž okien, vybúranie drevených okien aj s rámom, 1 bm obvodu - 0,008t</t>
  </si>
  <si>
    <t>967399521</t>
  </si>
  <si>
    <t>"okno 01" 1*(0,9+0,9)*2</t>
  </si>
  <si>
    <t>"okno 06" 5*(2,7+0,9)*2</t>
  </si>
  <si>
    <t>"okno 07" 14*(2,7+1,6)*2</t>
  </si>
  <si>
    <t>968071116</t>
  </si>
  <si>
    <t>Demontáž dverí kovových vchodových s rámom, 1 bm obvodu - 0,005t</t>
  </si>
  <si>
    <t>1316077697</t>
  </si>
  <si>
    <t>"dvere 10" 1*(1,8+2,5)*2</t>
  </si>
  <si>
    <t>10</t>
  </si>
  <si>
    <t>968071125</t>
  </si>
  <si>
    <t>Vyvesenie kovového dverného krídla a nadsvetlíka do suti plochy do 2 m2</t>
  </si>
  <si>
    <t>1565189263</t>
  </si>
  <si>
    <t>"dvere 10" 3</t>
  </si>
  <si>
    <t>11</t>
  </si>
  <si>
    <t>968072872</t>
  </si>
  <si>
    <t xml:space="preserve">Demontáž okenných mreží pre spätné použitie, plochy nad 2 m2,  -0,00200t</t>
  </si>
  <si>
    <t>698416782</t>
  </si>
  <si>
    <t>"mreža kancelária" 2,7*1,6</t>
  </si>
  <si>
    <t>"mreža sklad" 2,7*0,9</t>
  </si>
  <si>
    <t>12</t>
  </si>
  <si>
    <t>978059511</t>
  </si>
  <si>
    <t xml:space="preserve">Odsekanie a odobratie obkladov z obkladačiek vnútorných vrátane podkladovej omietky do 2 m2,  -0,06800t</t>
  </si>
  <si>
    <t>1875363785</t>
  </si>
  <si>
    <t>13</t>
  </si>
  <si>
    <t>979081111</t>
  </si>
  <si>
    <t>Odvoz sutiny a vybúraných hmôt na skládku do 1 km</t>
  </si>
  <si>
    <t>t</t>
  </si>
  <si>
    <t>-529258035</t>
  </si>
  <si>
    <t>14</t>
  </si>
  <si>
    <t>979081121</t>
  </si>
  <si>
    <t>Odvoz sutiny a vybúraných hmôt na skládku za každý ďalší 1 km</t>
  </si>
  <si>
    <t>-1483437115</t>
  </si>
  <si>
    <t>15</t>
  </si>
  <si>
    <t>979082111</t>
  </si>
  <si>
    <t>Vnútrostavenisková doprava sutiny a vybúraných hmôt do 10 m</t>
  </si>
  <si>
    <t>-620066722</t>
  </si>
  <si>
    <t>16</t>
  </si>
  <si>
    <t>979082121</t>
  </si>
  <si>
    <t>Vnútrostavenisková doprava sutiny a vybúraných hmôt za každých ďalších 5 m</t>
  </si>
  <si>
    <t>-512136422</t>
  </si>
  <si>
    <t>17</t>
  </si>
  <si>
    <t>979089013</t>
  </si>
  <si>
    <t>Poplatok za skladovanie - ostatné - triedený stavebný odpad</t>
  </si>
  <si>
    <t>-1883569576</t>
  </si>
  <si>
    <t>99</t>
  </si>
  <si>
    <t>Presun hmôt HSV</t>
  </si>
  <si>
    <t>18</t>
  </si>
  <si>
    <t>999281111</t>
  </si>
  <si>
    <t xml:space="preserve">Presun hmôt pre opravy a údržbu objektov </t>
  </si>
  <si>
    <t>1321182983</t>
  </si>
  <si>
    <t>PSV</t>
  </si>
  <si>
    <t>Práce a dodávky PSV</t>
  </si>
  <si>
    <t>764</t>
  </si>
  <si>
    <t>Konštrukcie klampiarske</t>
  </si>
  <si>
    <t>19</t>
  </si>
  <si>
    <t>764410740</t>
  </si>
  <si>
    <t>Oplechovanie parapetov z hliníkového farebného Al plechu, vrátane rohov r.š. 250 mm</t>
  </si>
  <si>
    <t>944213172</t>
  </si>
  <si>
    <t>"okno 01" 1*0,9</t>
  </si>
  <si>
    <t>"okno 06" 5*2,7</t>
  </si>
  <si>
    <t>"okno 07" 14*2,7</t>
  </si>
  <si>
    <t>998764101</t>
  </si>
  <si>
    <t>Presun hmôt vnútrostaveniskový pre konštrukcie klampiarske v objektoch výšky do 6 m</t>
  </si>
  <si>
    <t>-748122239</t>
  </si>
  <si>
    <t>766</t>
  </si>
  <si>
    <t>Konštrukcie stolárske</t>
  </si>
  <si>
    <t>21</t>
  </si>
  <si>
    <t>766621400</t>
  </si>
  <si>
    <t>Montáž okien plastových s hydroizolačnými ISO páskami (exteriérová a interiérová)</t>
  </si>
  <si>
    <t>1127462918</t>
  </si>
  <si>
    <t>22</t>
  </si>
  <si>
    <t>M</t>
  </si>
  <si>
    <t>611410006300</t>
  </si>
  <si>
    <t>Plastové okno jednokrídlové OS, 900x900 mm, izolačné trojsklo, 6 komorový profil, biele, označ. 01</t>
  </si>
  <si>
    <t>32</t>
  </si>
  <si>
    <t>-2023984486</t>
  </si>
  <si>
    <t>23</t>
  </si>
  <si>
    <t>611410011110</t>
  </si>
  <si>
    <t>Plastové okno trojdielne, 3xOS 2700x900 mm, izolačné trojsklo, 6 komorový profil, biele, označ. 06</t>
  </si>
  <si>
    <t>144973846</t>
  </si>
  <si>
    <t>24</t>
  </si>
  <si>
    <t>61141001111R</t>
  </si>
  <si>
    <t>Plastové okno trojdielne, krajné 2x fix, v strede posuvné, 2700x900 mm, izolačné trojsklo, 6 komorový profil, biele, označ. 06R</t>
  </si>
  <si>
    <t>-1813833053</t>
  </si>
  <si>
    <t>25</t>
  </si>
  <si>
    <t>611410011220</t>
  </si>
  <si>
    <t>Plastové okno trojdielne, 3xOS 2700x1600 mm, izolačné trojsklo, 6 komorový profil, biele, označ. 07</t>
  </si>
  <si>
    <t>890727970</t>
  </si>
  <si>
    <t>26</t>
  </si>
  <si>
    <t>283290005900</t>
  </si>
  <si>
    <t>Tesniaca fólia CX exteriér, š. 90 mm, dĺ. 30 m, pre tesnenie pripájacej škáry okenného rámu a muriva, polymér</t>
  </si>
  <si>
    <t>1768691354</t>
  </si>
  <si>
    <t>27</t>
  </si>
  <si>
    <t>283290006300</t>
  </si>
  <si>
    <t>Tesniaca fólia CX interiér, š. 90 mm, dĺ. 30 m, pre tesnenie pripájacej škáry okenného rámu a muriva, polymér</t>
  </si>
  <si>
    <t>2126590396</t>
  </si>
  <si>
    <t>28</t>
  </si>
  <si>
    <t>766694141</t>
  </si>
  <si>
    <t>Montáž parapetnej dosky plastovej šírky do 300 mm, dĺžky do 1000 mm</t>
  </si>
  <si>
    <t>1791162443</t>
  </si>
  <si>
    <t>29</t>
  </si>
  <si>
    <t>766694144</t>
  </si>
  <si>
    <t>Montáž parapetnej dosky plastovej šírky do 300 mm, dĺžky nad 2600 mm</t>
  </si>
  <si>
    <t>-656369632</t>
  </si>
  <si>
    <t>30</t>
  </si>
  <si>
    <t>611560000200</t>
  </si>
  <si>
    <t>Parapetná doska plastová, šírka 200 mm, komôrková vnútorná, biela</t>
  </si>
  <si>
    <t>816713779</t>
  </si>
  <si>
    <t>31</t>
  </si>
  <si>
    <t>998766101</t>
  </si>
  <si>
    <t>Presun hmot vnútrostaveniskový pre konštrukcie stolárske v objektoch výšky do 6 m</t>
  </si>
  <si>
    <t>-1823472898</t>
  </si>
  <si>
    <t>767</t>
  </si>
  <si>
    <t>Konštrukcie doplnkové kovové</t>
  </si>
  <si>
    <t>767646520</t>
  </si>
  <si>
    <t>Montáž dverí kovových - hliníkových, vchodových, 1 m obvodu dverí</t>
  </si>
  <si>
    <t>1086269851</t>
  </si>
  <si>
    <t>33</t>
  </si>
  <si>
    <t>553410066660</t>
  </si>
  <si>
    <t>Dvere vchodové hliníkové dvojkrídlové, presklenené, s nadsvetlíkom, 1800x2500 mm, izolačné dvojsklo, biele, označ. 10</t>
  </si>
  <si>
    <t>1857731290</t>
  </si>
  <si>
    <t>34</t>
  </si>
  <si>
    <t>767661500</t>
  </si>
  <si>
    <t>Montáž interierovej žalúzie hliníkovej lamelovej štandardnej</t>
  </si>
  <si>
    <t>1216376959</t>
  </si>
  <si>
    <t>"jedáleň" 8*2,7*1,6</t>
  </si>
  <si>
    <t>"kultúr.miestnosť" 1*2,7*1,6</t>
  </si>
  <si>
    <t>"hlav.sestra" 1*2,7*1,6</t>
  </si>
  <si>
    <t>"ambul.sestra" 1*2,7*1,6</t>
  </si>
  <si>
    <t>"lekár" 1*2,7*1,6</t>
  </si>
  <si>
    <t>"kancelária" 1*2,7*1,6</t>
  </si>
  <si>
    <t>35</t>
  </si>
  <si>
    <t>611530061110</t>
  </si>
  <si>
    <t>Žalúzie interiérové hliníkové lamelové, biele</t>
  </si>
  <si>
    <t>1693908299</t>
  </si>
  <si>
    <t>36</t>
  </si>
  <si>
    <t>767661600</t>
  </si>
  <si>
    <t>Montáž sietí proti hmyzu</t>
  </si>
  <si>
    <t>-1773080004</t>
  </si>
  <si>
    <t>"kuchyňa" 3*0,9*0,9+1*0,9</t>
  </si>
  <si>
    <t>"sklad" 3*0,9*0,9</t>
  </si>
  <si>
    <t>"výdajňa" 3*0,9*1,6</t>
  </si>
  <si>
    <t>"jedáleň" 8*0,9*1,6</t>
  </si>
  <si>
    <t>"kultúr.miestnosť" 1*0,9*1,6</t>
  </si>
  <si>
    <t>"hlav.sestra" 1*0,9*1,6</t>
  </si>
  <si>
    <t>"ambul.sestra" 1*0,9*1,6</t>
  </si>
  <si>
    <t>"lekár" 1*0,9*1,6</t>
  </si>
  <si>
    <t>"kancelária" 3*0,9*1,6</t>
  </si>
  <si>
    <t>"šatňa" 1*0,9*0,9</t>
  </si>
  <si>
    <t>"wc M" 1*0,9*0,9</t>
  </si>
  <si>
    <t>"wc Ž" 1*0,9*0,9</t>
  </si>
  <si>
    <t>37</t>
  </si>
  <si>
    <t>611530085810</t>
  </si>
  <si>
    <t>Siete proti hmyzu s bielym rámikom</t>
  </si>
  <si>
    <t>-836864296</t>
  </si>
  <si>
    <t>38</t>
  </si>
  <si>
    <t>767662100</t>
  </si>
  <si>
    <t>Montáž mreží pevných privarením (spätná)</t>
  </si>
  <si>
    <t>765822977</t>
  </si>
  <si>
    <t>39</t>
  </si>
  <si>
    <t>998767101</t>
  </si>
  <si>
    <t>Presun hmôt vnútrostaveniskový pre kovové stavebné doplnkové konštrukcie v objektoch výšky do 6 m</t>
  </si>
  <si>
    <t>-2053632177</t>
  </si>
  <si>
    <t>783</t>
  </si>
  <si>
    <t>Nátery</t>
  </si>
  <si>
    <t>40</t>
  </si>
  <si>
    <t>783224902</t>
  </si>
  <si>
    <t>Oprava náterov kov.stavebných doplnk. konštr. pevných mreží, syntetické jednonásobné 1x s emailov. - 70μm</t>
  </si>
  <si>
    <t>802034601</t>
  </si>
  <si>
    <t>"mreža kancelária" 2,7*1,6*2</t>
  </si>
  <si>
    <t>"mreža sklad" 2,7*0,9*2</t>
  </si>
  <si>
    <t>784</t>
  </si>
  <si>
    <t>Maľby</t>
  </si>
  <si>
    <t>41</t>
  </si>
  <si>
    <t>784452931</t>
  </si>
  <si>
    <t>Oprava maľby z maliarskych zmesí tekutých, tónovaná dvojnásobná na jemnozrnný podklad výšky do 3,80 m</t>
  </si>
  <si>
    <t>-562187495</t>
  </si>
  <si>
    <t>17,19*1,5 'Přepočítané koeficientom množstva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</si>
</sst>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5" t="s">
        <v>12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13</v>
      </c>
      <c r="BS5" s="15" t="s">
        <v>6</v>
      </c>
    </row>
    <row r="6" ht="36.96" customHeight="1">
      <c r="B6" s="19"/>
      <c r="C6" s="20"/>
      <c r="D6" s="27" t="s">
        <v>14</v>
      </c>
      <c r="E6" s="20"/>
      <c r="F6" s="20"/>
      <c r="G6" s="20"/>
      <c r="H6" s="20"/>
      <c r="I6" s="20"/>
      <c r="J6" s="20"/>
      <c r="K6" s="28" t="s">
        <v>15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17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20</v>
      </c>
      <c r="AL8" s="20"/>
      <c r="AM8" s="20"/>
      <c r="AN8" s="31" t="s">
        <v>21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23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23</v>
      </c>
      <c r="AL13" s="20"/>
      <c r="AM13" s="20"/>
      <c r="AN13" s="32" t="s">
        <v>27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25</v>
      </c>
      <c r="AL14" s="20"/>
      <c r="AM14" s="20"/>
      <c r="AN14" s="32" t="s">
        <v>27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23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31</v>
      </c>
    </row>
    <row r="19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23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31</v>
      </c>
    </row>
    <row r="20" ht="18.48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39</v>
      </c>
      <c r="E29" s="44"/>
      <c r="F29" s="30" t="s">
        <v>40</v>
      </c>
      <c r="G29" s="44"/>
      <c r="H29" s="44"/>
      <c r="I29" s="44"/>
      <c r="J29" s="44"/>
      <c r="K29" s="44"/>
      <c r="L29" s="45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2" customFormat="1" ht="14.4" customHeight="1">
      <c r="B30" s="43"/>
      <c r="C30" s="44"/>
      <c r="D30" s="44"/>
      <c r="E30" s="44"/>
      <c r="F30" s="30" t="s">
        <v>41</v>
      </c>
      <c r="G30" s="44"/>
      <c r="H30" s="44"/>
      <c r="I30" s="44"/>
      <c r="J30" s="44"/>
      <c r="K30" s="44"/>
      <c r="L30" s="45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2" customFormat="1" ht="14.4" customHeight="1">
      <c r="B31" s="43"/>
      <c r="C31" s="44"/>
      <c r="D31" s="44"/>
      <c r="E31" s="44"/>
      <c r="F31" s="30" t="s">
        <v>42</v>
      </c>
      <c r="G31" s="44"/>
      <c r="H31" s="44"/>
      <c r="I31" s="44"/>
      <c r="J31" s="44"/>
      <c r="K31" s="44"/>
      <c r="L31" s="45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2" customFormat="1" ht="14.4" customHeight="1">
      <c r="B32" s="43"/>
      <c r="C32" s="44"/>
      <c r="D32" s="44"/>
      <c r="E32" s="44"/>
      <c r="F32" s="30" t="s">
        <v>43</v>
      </c>
      <c r="G32" s="44"/>
      <c r="H32" s="44"/>
      <c r="I32" s="44"/>
      <c r="J32" s="44"/>
      <c r="K32" s="44"/>
      <c r="L32" s="45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1" customFormat="1" ht="14.4" customHeight="1">
      <c r="B49" s="36"/>
      <c r="C49" s="37"/>
      <c r="D49" s="56" t="s">
        <v>48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49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1" customFormat="1">
      <c r="B60" s="36"/>
      <c r="C60" s="37"/>
      <c r="D60" s="58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50</v>
      </c>
      <c r="AI60" s="39"/>
      <c r="AJ60" s="39"/>
      <c r="AK60" s="39"/>
      <c r="AL60" s="39"/>
      <c r="AM60" s="58" t="s">
        <v>51</v>
      </c>
      <c r="AN60" s="39"/>
      <c r="AO60" s="39"/>
      <c r="AP60" s="37"/>
      <c r="AQ60" s="37"/>
      <c r="AR60" s="41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1" customFormat="1">
      <c r="B64" s="36"/>
      <c r="C64" s="37"/>
      <c r="D64" s="56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53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1" customFormat="1">
      <c r="B75" s="36"/>
      <c r="C75" s="37"/>
      <c r="D75" s="58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50</v>
      </c>
      <c r="AI75" s="39"/>
      <c r="AJ75" s="39"/>
      <c r="AK75" s="39"/>
      <c r="AL75" s="39"/>
      <c r="AM75" s="58" t="s">
        <v>51</v>
      </c>
      <c r="AN75" s="39"/>
      <c r="AO75" s="39"/>
      <c r="AP75" s="37"/>
      <c r="AQ75" s="37"/>
      <c r="AR75" s="41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="1" customFormat="1" ht="24.96" customHeight="1">
      <c r="B82" s="36"/>
      <c r="C82" s="21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="3" customFormat="1" ht="12" customHeight="1">
      <c r="B84" s="63"/>
      <c r="C84" s="30" t="s">
        <v>11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1347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14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Výmena okien na jedálni a kuchyni v DSS Senica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="1" customFormat="1" ht="12" customHeight="1">
      <c r="B87" s="36"/>
      <c r="C87" s="30" t="s">
        <v>18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Senica DSS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20</v>
      </c>
      <c r="AJ87" s="37"/>
      <c r="AK87" s="37"/>
      <c r="AL87" s="37"/>
      <c r="AM87" s="72" t="str">
        <f>IF(AN8= "","",AN8)</f>
        <v>1. 7. 2019</v>
      </c>
      <c r="AN87" s="72"/>
      <c r="AO87" s="37"/>
      <c r="AP87" s="37"/>
      <c r="AQ87" s="37"/>
      <c r="AR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="1" customFormat="1" ht="15.15" customHeight="1">
      <c r="B89" s="36"/>
      <c r="C89" s="30" t="s">
        <v>22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>Mesto Senica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55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15" customHeight="1"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73" t="str">
        <f>IF(E20="","",E20)</f>
        <v>Ing. Juraj Havetta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56</v>
      </c>
      <c r="D92" s="87"/>
      <c r="E92" s="87"/>
      <c r="F92" s="87"/>
      <c r="G92" s="87"/>
      <c r="H92" s="88"/>
      <c r="I92" s="89" t="s">
        <v>57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58</v>
      </c>
      <c r="AH92" s="87"/>
      <c r="AI92" s="87"/>
      <c r="AJ92" s="87"/>
      <c r="AK92" s="87"/>
      <c r="AL92" s="87"/>
      <c r="AM92" s="87"/>
      <c r="AN92" s="89" t="s">
        <v>59</v>
      </c>
      <c r="AO92" s="87"/>
      <c r="AP92" s="91"/>
      <c r="AQ92" s="92" t="s">
        <v>60</v>
      </c>
      <c r="AR92" s="41"/>
      <c r="AS92" s="93" t="s">
        <v>61</v>
      </c>
      <c r="AT92" s="94" t="s">
        <v>62</v>
      </c>
      <c r="AU92" s="94" t="s">
        <v>63</v>
      </c>
      <c r="AV92" s="94" t="s">
        <v>64</v>
      </c>
      <c r="AW92" s="94" t="s">
        <v>65</v>
      </c>
      <c r="AX92" s="94" t="s">
        <v>66</v>
      </c>
      <c r="AY92" s="94" t="s">
        <v>67</v>
      </c>
      <c r="AZ92" s="94" t="s">
        <v>68</v>
      </c>
      <c r="BA92" s="94" t="s">
        <v>69</v>
      </c>
      <c r="BB92" s="94" t="s">
        <v>70</v>
      </c>
      <c r="BC92" s="94" t="s">
        <v>71</v>
      </c>
      <c r="BD92" s="95" t="s">
        <v>72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73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74</v>
      </c>
      <c r="BT94" s="110" t="s">
        <v>75</v>
      </c>
      <c r="BV94" s="110" t="s">
        <v>76</v>
      </c>
      <c r="BW94" s="110" t="s">
        <v>5</v>
      </c>
      <c r="BX94" s="110" t="s">
        <v>77</v>
      </c>
      <c r="CL94" s="110" t="s">
        <v>1</v>
      </c>
    </row>
    <row r="95" s="6" customFormat="1" ht="27" customHeight="1">
      <c r="A95" s="111" t="s">
        <v>78</v>
      </c>
      <c r="B95" s="112"/>
      <c r="C95" s="113"/>
      <c r="D95" s="114" t="s">
        <v>12</v>
      </c>
      <c r="E95" s="114"/>
      <c r="F95" s="114"/>
      <c r="G95" s="114"/>
      <c r="H95" s="114"/>
      <c r="I95" s="115"/>
      <c r="J95" s="114" t="s">
        <v>15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'1347 - Výmena okien na je...'!J28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79</v>
      </c>
      <c r="AR95" s="118"/>
      <c r="AS95" s="119">
        <v>0</v>
      </c>
      <c r="AT95" s="120">
        <f>ROUND(SUM(AV95:AW95),2)</f>
        <v>0</v>
      </c>
      <c r="AU95" s="121">
        <f>'1347 - Výmena okien na je...'!P122</f>
        <v>0</v>
      </c>
      <c r="AV95" s="120">
        <f>'1347 - Výmena okien na je...'!J31</f>
        <v>0</v>
      </c>
      <c r="AW95" s="120">
        <f>'1347 - Výmena okien na je...'!J32</f>
        <v>0</v>
      </c>
      <c r="AX95" s="120">
        <f>'1347 - Výmena okien na je...'!J33</f>
        <v>0</v>
      </c>
      <c r="AY95" s="120">
        <f>'1347 - Výmena okien na je...'!J34</f>
        <v>0</v>
      </c>
      <c r="AZ95" s="120">
        <f>'1347 - Výmena okien na je...'!F31</f>
        <v>0</v>
      </c>
      <c r="BA95" s="120">
        <f>'1347 - Výmena okien na je...'!F32</f>
        <v>0</v>
      </c>
      <c r="BB95" s="120">
        <f>'1347 - Výmena okien na je...'!F33</f>
        <v>0</v>
      </c>
      <c r="BC95" s="120">
        <f>'1347 - Výmena okien na je...'!F34</f>
        <v>0</v>
      </c>
      <c r="BD95" s="122">
        <f>'1347 - Výmena okien na je...'!F35</f>
        <v>0</v>
      </c>
      <c r="BT95" s="123" t="s">
        <v>80</v>
      </c>
      <c r="BU95" s="123" t="s">
        <v>81</v>
      </c>
      <c r="BV95" s="123" t="s">
        <v>76</v>
      </c>
      <c r="BW95" s="123" t="s">
        <v>5</v>
      </c>
      <c r="BX95" s="123" t="s">
        <v>77</v>
      </c>
      <c r="CL95" s="123" t="s">
        <v>1</v>
      </c>
    </row>
    <row r="96" s="1" customFormat="1" ht="30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</row>
    <row r="97" s="1" customFormat="1" ht="6.96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1"/>
    </row>
  </sheetData>
  <sheetProtection sheet="1" formatColumns="0" formatRows="0" objects="1" scenarios="1" spinCount="100000" saltValue="ZUsazIvFipIf3K/MFxtV+vqxm9mX70v/dS4zeSDxb9YrvtQWNCF2Z3Az6mrCcsSbIcWCkeY+5WDnkEpk7Np8xA==" hashValue="TuO4Uwh6M5IGrWC2jkkRY8sX2dZkVheo2wZGxwucNsbV4pPOPBmbZZ+nMQEVy/usXY8wBaInFmBSADa5Kv7yf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1347 - Výmena okien na j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4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5</v>
      </c>
    </row>
    <row r="3" ht="6.96" customHeight="1">
      <c r="B3" s="125"/>
      <c r="C3" s="126"/>
      <c r="D3" s="126"/>
      <c r="E3" s="126"/>
      <c r="F3" s="126"/>
      <c r="G3" s="126"/>
      <c r="H3" s="126"/>
      <c r="I3" s="127"/>
      <c r="J3" s="126"/>
      <c r="K3" s="126"/>
      <c r="L3" s="18"/>
      <c r="AT3" s="15" t="s">
        <v>75</v>
      </c>
    </row>
    <row r="4" ht="24.96" customHeight="1">
      <c r="B4" s="18"/>
      <c r="D4" s="128" t="s">
        <v>82</v>
      </c>
      <c r="L4" s="18"/>
      <c r="M4" s="129" t="s">
        <v>9</v>
      </c>
      <c r="AT4" s="15" t="s">
        <v>4</v>
      </c>
    </row>
    <row r="5" ht="6.96" customHeight="1">
      <c r="B5" s="18"/>
      <c r="L5" s="18"/>
    </row>
    <row r="6" s="1" customFormat="1" ht="12" customHeight="1">
      <c r="B6" s="41"/>
      <c r="D6" s="130" t="s">
        <v>14</v>
      </c>
      <c r="I6" s="131"/>
      <c r="L6" s="41"/>
    </row>
    <row r="7" s="1" customFormat="1" ht="36.96" customHeight="1">
      <c r="B7" s="41"/>
      <c r="E7" s="132" t="s">
        <v>15</v>
      </c>
      <c r="F7" s="1"/>
      <c r="G7" s="1"/>
      <c r="H7" s="1"/>
      <c r="I7" s="131"/>
      <c r="L7" s="41"/>
    </row>
    <row r="8" s="1" customFormat="1">
      <c r="B8" s="41"/>
      <c r="I8" s="131"/>
      <c r="L8" s="41"/>
    </row>
    <row r="9" s="1" customFormat="1" ht="12" customHeight="1">
      <c r="B9" s="41"/>
      <c r="D9" s="130" t="s">
        <v>16</v>
      </c>
      <c r="F9" s="133" t="s">
        <v>1</v>
      </c>
      <c r="I9" s="134" t="s">
        <v>17</v>
      </c>
      <c r="J9" s="133" t="s">
        <v>1</v>
      </c>
      <c r="L9" s="41"/>
    </row>
    <row r="10" s="1" customFormat="1" ht="12" customHeight="1">
      <c r="B10" s="41"/>
      <c r="D10" s="130" t="s">
        <v>18</v>
      </c>
      <c r="F10" s="133" t="s">
        <v>19</v>
      </c>
      <c r="I10" s="134" t="s">
        <v>20</v>
      </c>
      <c r="J10" s="135" t="str">
        <f>'Rekapitulácia stavby'!AN8</f>
        <v>1. 7. 2019</v>
      </c>
      <c r="L10" s="41"/>
    </row>
    <row r="11" s="1" customFormat="1" ht="10.8" customHeight="1">
      <c r="B11" s="41"/>
      <c r="I11" s="131"/>
      <c r="L11" s="41"/>
    </row>
    <row r="12" s="1" customFormat="1" ht="12" customHeight="1">
      <c r="B12" s="41"/>
      <c r="D12" s="130" t="s">
        <v>22</v>
      </c>
      <c r="I12" s="134" t="s">
        <v>23</v>
      </c>
      <c r="J12" s="133" t="s">
        <v>1</v>
      </c>
      <c r="L12" s="41"/>
    </row>
    <row r="13" s="1" customFormat="1" ht="18" customHeight="1">
      <c r="B13" s="41"/>
      <c r="E13" s="133" t="s">
        <v>24</v>
      </c>
      <c r="I13" s="134" t="s">
        <v>25</v>
      </c>
      <c r="J13" s="133" t="s">
        <v>1</v>
      </c>
      <c r="L13" s="41"/>
    </row>
    <row r="14" s="1" customFormat="1" ht="6.96" customHeight="1">
      <c r="B14" s="41"/>
      <c r="I14" s="131"/>
      <c r="L14" s="41"/>
    </row>
    <row r="15" s="1" customFormat="1" ht="12" customHeight="1">
      <c r="B15" s="41"/>
      <c r="D15" s="130" t="s">
        <v>26</v>
      </c>
      <c r="I15" s="134" t="s">
        <v>23</v>
      </c>
      <c r="J15" s="31" t="str">
        <f>'Rekapitulácia stavby'!AN13</f>
        <v>Vyplň údaj</v>
      </c>
      <c r="L15" s="41"/>
    </row>
    <row r="16" s="1" customFormat="1" ht="18" customHeight="1">
      <c r="B16" s="41"/>
      <c r="E16" s="31" t="str">
        <f>'Rekapitulácia stavby'!E14</f>
        <v>Vyplň údaj</v>
      </c>
      <c r="F16" s="133"/>
      <c r="G16" s="133"/>
      <c r="H16" s="133"/>
      <c r="I16" s="134" t="s">
        <v>25</v>
      </c>
      <c r="J16" s="31" t="str">
        <f>'Rekapitulácia stavby'!AN14</f>
        <v>Vyplň údaj</v>
      </c>
      <c r="L16" s="41"/>
    </row>
    <row r="17" s="1" customFormat="1" ht="6.96" customHeight="1">
      <c r="B17" s="41"/>
      <c r="I17" s="131"/>
      <c r="L17" s="41"/>
    </row>
    <row r="18" s="1" customFormat="1" ht="12" customHeight="1">
      <c r="B18" s="41"/>
      <c r="D18" s="130" t="s">
        <v>28</v>
      </c>
      <c r="I18" s="134" t="s">
        <v>23</v>
      </c>
      <c r="J18" s="133" t="str">
        <f>IF('Rekapitulácia stavby'!AN16="","",'Rekapitulácia stavby'!AN16)</f>
        <v/>
      </c>
      <c r="L18" s="41"/>
    </row>
    <row r="19" s="1" customFormat="1" ht="18" customHeight="1">
      <c r="B19" s="41"/>
      <c r="E19" s="133" t="str">
        <f>IF('Rekapitulácia stavby'!E17="","",'Rekapitulácia stavby'!E17)</f>
        <v xml:space="preserve"> </v>
      </c>
      <c r="I19" s="134" t="s">
        <v>25</v>
      </c>
      <c r="J19" s="133" t="str">
        <f>IF('Rekapitulácia stavby'!AN17="","",'Rekapitulácia stavby'!AN17)</f>
        <v/>
      </c>
      <c r="L19" s="41"/>
    </row>
    <row r="20" s="1" customFormat="1" ht="6.96" customHeight="1">
      <c r="B20" s="41"/>
      <c r="I20" s="131"/>
      <c r="L20" s="41"/>
    </row>
    <row r="21" s="1" customFormat="1" ht="12" customHeight="1">
      <c r="B21" s="41"/>
      <c r="D21" s="130" t="s">
        <v>32</v>
      </c>
      <c r="I21" s="134" t="s">
        <v>23</v>
      </c>
      <c r="J21" s="133" t="s">
        <v>1</v>
      </c>
      <c r="L21" s="41"/>
    </row>
    <row r="22" s="1" customFormat="1" ht="18" customHeight="1">
      <c r="B22" s="41"/>
      <c r="E22" s="133" t="s">
        <v>33</v>
      </c>
      <c r="I22" s="134" t="s">
        <v>25</v>
      </c>
      <c r="J22" s="133" t="s">
        <v>1</v>
      </c>
      <c r="L22" s="41"/>
    </row>
    <row r="23" s="1" customFormat="1" ht="6.96" customHeight="1">
      <c r="B23" s="41"/>
      <c r="I23" s="131"/>
      <c r="L23" s="41"/>
    </row>
    <row r="24" s="1" customFormat="1" ht="12" customHeight="1">
      <c r="B24" s="41"/>
      <c r="D24" s="130" t="s">
        <v>34</v>
      </c>
      <c r="I24" s="131"/>
      <c r="L24" s="41"/>
    </row>
    <row r="25" s="7" customFormat="1" ht="16.5" customHeight="1">
      <c r="B25" s="136"/>
      <c r="E25" s="137" t="s">
        <v>1</v>
      </c>
      <c r="F25" s="137"/>
      <c r="G25" s="137"/>
      <c r="H25" s="137"/>
      <c r="I25" s="138"/>
      <c r="L25" s="136"/>
    </row>
    <row r="26" s="1" customFormat="1" ht="6.96" customHeight="1">
      <c r="B26" s="41"/>
      <c r="I26" s="131"/>
      <c r="L26" s="41"/>
    </row>
    <row r="27" s="1" customFormat="1" ht="6.96" customHeight="1">
      <c r="B27" s="41"/>
      <c r="D27" s="76"/>
      <c r="E27" s="76"/>
      <c r="F27" s="76"/>
      <c r="G27" s="76"/>
      <c r="H27" s="76"/>
      <c r="I27" s="139"/>
      <c r="J27" s="76"/>
      <c r="K27" s="76"/>
      <c r="L27" s="41"/>
    </row>
    <row r="28" s="1" customFormat="1" ht="25.44" customHeight="1">
      <c r="B28" s="41"/>
      <c r="D28" s="140" t="s">
        <v>35</v>
      </c>
      <c r="I28" s="131"/>
      <c r="J28" s="141">
        <f>ROUND(J122, 2)</f>
        <v>0</v>
      </c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39"/>
      <c r="J29" s="76"/>
      <c r="K29" s="76"/>
      <c r="L29" s="41"/>
    </row>
    <row r="30" s="1" customFormat="1" ht="14.4" customHeight="1">
      <c r="B30" s="41"/>
      <c r="F30" s="142" t="s">
        <v>37</v>
      </c>
      <c r="I30" s="143" t="s">
        <v>36</v>
      </c>
      <c r="J30" s="142" t="s">
        <v>38</v>
      </c>
      <c r="L30" s="41"/>
    </row>
    <row r="31" s="1" customFormat="1" ht="14.4" customHeight="1">
      <c r="B31" s="41"/>
      <c r="D31" s="144" t="s">
        <v>39</v>
      </c>
      <c r="E31" s="130" t="s">
        <v>40</v>
      </c>
      <c r="F31" s="145">
        <f>ROUND((SUM(BE122:BE246)),  2)</f>
        <v>0</v>
      </c>
      <c r="I31" s="146">
        <v>0.20000000000000001</v>
      </c>
      <c r="J31" s="145">
        <f>ROUND(((SUM(BE122:BE246))*I31),  2)</f>
        <v>0</v>
      </c>
      <c r="L31" s="41"/>
    </row>
    <row r="32" s="1" customFormat="1" ht="14.4" customHeight="1">
      <c r="B32" s="41"/>
      <c r="E32" s="130" t="s">
        <v>41</v>
      </c>
      <c r="F32" s="145">
        <f>ROUND((SUM(BF122:BF246)),  2)</f>
        <v>0</v>
      </c>
      <c r="I32" s="146">
        <v>0.20000000000000001</v>
      </c>
      <c r="J32" s="145">
        <f>ROUND(((SUM(BF122:BF246))*I32),  2)</f>
        <v>0</v>
      </c>
      <c r="L32" s="41"/>
    </row>
    <row r="33" hidden="1" s="1" customFormat="1" ht="14.4" customHeight="1">
      <c r="B33" s="41"/>
      <c r="E33" s="130" t="s">
        <v>42</v>
      </c>
      <c r="F33" s="145">
        <f>ROUND((SUM(BG122:BG246)),  2)</f>
        <v>0</v>
      </c>
      <c r="I33" s="146">
        <v>0.20000000000000001</v>
      </c>
      <c r="J33" s="145">
        <f>0</f>
        <v>0</v>
      </c>
      <c r="L33" s="41"/>
    </row>
    <row r="34" hidden="1" s="1" customFormat="1" ht="14.4" customHeight="1">
      <c r="B34" s="41"/>
      <c r="E34" s="130" t="s">
        <v>43</v>
      </c>
      <c r="F34" s="145">
        <f>ROUND((SUM(BH122:BH246)),  2)</f>
        <v>0</v>
      </c>
      <c r="I34" s="146">
        <v>0.20000000000000001</v>
      </c>
      <c r="J34" s="145">
        <f>0</f>
        <v>0</v>
      </c>
      <c r="L34" s="41"/>
    </row>
    <row r="35" hidden="1" s="1" customFormat="1" ht="14.4" customHeight="1">
      <c r="B35" s="41"/>
      <c r="E35" s="130" t="s">
        <v>44</v>
      </c>
      <c r="F35" s="145">
        <f>ROUND((SUM(BI122:BI246)),  2)</f>
        <v>0</v>
      </c>
      <c r="I35" s="146">
        <v>0</v>
      </c>
      <c r="J35" s="145">
        <f>0</f>
        <v>0</v>
      </c>
      <c r="L35" s="41"/>
    </row>
    <row r="36" s="1" customFormat="1" ht="6.96" customHeight="1">
      <c r="B36" s="41"/>
      <c r="I36" s="131"/>
      <c r="L36" s="41"/>
    </row>
    <row r="37" s="1" customFormat="1" ht="25.44" customHeight="1"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52"/>
      <c r="J37" s="153">
        <f>SUM(J28:J35)</f>
        <v>0</v>
      </c>
      <c r="K37" s="154"/>
      <c r="L37" s="41"/>
    </row>
    <row r="38" s="1" customFormat="1" ht="14.4" customHeight="1">
      <c r="B38" s="41"/>
      <c r="I38" s="131"/>
      <c r="L38" s="41"/>
    </row>
    <row r="39" ht="14.4" customHeight="1">
      <c r="B39" s="18"/>
      <c r="L39" s="18"/>
    </row>
    <row r="40" ht="14.4" customHeight="1">
      <c r="B40" s="18"/>
      <c r="L40" s="18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55" t="s">
        <v>48</v>
      </c>
      <c r="E50" s="156"/>
      <c r="F50" s="156"/>
      <c r="G50" s="155" t="s">
        <v>49</v>
      </c>
      <c r="H50" s="156"/>
      <c r="I50" s="157"/>
      <c r="J50" s="156"/>
      <c r="K50" s="156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58" t="s">
        <v>50</v>
      </c>
      <c r="E61" s="159"/>
      <c r="F61" s="160" t="s">
        <v>51</v>
      </c>
      <c r="G61" s="158" t="s">
        <v>50</v>
      </c>
      <c r="H61" s="159"/>
      <c r="I61" s="161"/>
      <c r="J61" s="162" t="s">
        <v>51</v>
      </c>
      <c r="K61" s="159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55" t="s">
        <v>52</v>
      </c>
      <c r="E65" s="156"/>
      <c r="F65" s="156"/>
      <c r="G65" s="155" t="s">
        <v>53</v>
      </c>
      <c r="H65" s="156"/>
      <c r="I65" s="157"/>
      <c r="J65" s="156"/>
      <c r="K65" s="156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58" t="s">
        <v>50</v>
      </c>
      <c r="E76" s="159"/>
      <c r="F76" s="160" t="s">
        <v>51</v>
      </c>
      <c r="G76" s="158" t="s">
        <v>50</v>
      </c>
      <c r="H76" s="159"/>
      <c r="I76" s="161"/>
      <c r="J76" s="162" t="s">
        <v>51</v>
      </c>
      <c r="K76" s="159"/>
      <c r="L76" s="41"/>
    </row>
    <row r="77" s="1" customFormat="1" ht="14.4" customHeight="1">
      <c r="B77" s="163"/>
      <c r="C77" s="164"/>
      <c r="D77" s="164"/>
      <c r="E77" s="164"/>
      <c r="F77" s="164"/>
      <c r="G77" s="164"/>
      <c r="H77" s="164"/>
      <c r="I77" s="165"/>
      <c r="J77" s="164"/>
      <c r="K77" s="164"/>
      <c r="L77" s="41"/>
    </row>
    <row r="81" s="1" customFormat="1" ht="6.96" customHeight="1">
      <c r="B81" s="166"/>
      <c r="C81" s="167"/>
      <c r="D81" s="167"/>
      <c r="E81" s="167"/>
      <c r="F81" s="167"/>
      <c r="G81" s="167"/>
      <c r="H81" s="167"/>
      <c r="I81" s="168"/>
      <c r="J81" s="167"/>
      <c r="K81" s="167"/>
      <c r="L81" s="41"/>
    </row>
    <row r="82" s="1" customFormat="1" ht="24.96" customHeight="1">
      <c r="B82" s="36"/>
      <c r="C82" s="21" t="s">
        <v>83</v>
      </c>
      <c r="D82" s="37"/>
      <c r="E82" s="37"/>
      <c r="F82" s="37"/>
      <c r="G82" s="37"/>
      <c r="H82" s="37"/>
      <c r="I82" s="131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1"/>
      <c r="J83" s="37"/>
      <c r="K83" s="37"/>
      <c r="L83" s="41"/>
    </row>
    <row r="84" s="1" customFormat="1" ht="12" customHeight="1">
      <c r="B84" s="36"/>
      <c r="C84" s="30" t="s">
        <v>14</v>
      </c>
      <c r="D84" s="37"/>
      <c r="E84" s="37"/>
      <c r="F84" s="37"/>
      <c r="G84" s="37"/>
      <c r="H84" s="37"/>
      <c r="I84" s="131"/>
      <c r="J84" s="37"/>
      <c r="K84" s="37"/>
      <c r="L84" s="41"/>
    </row>
    <row r="85" s="1" customFormat="1" ht="16.5" customHeight="1">
      <c r="B85" s="36"/>
      <c r="C85" s="37"/>
      <c r="D85" s="37"/>
      <c r="E85" s="69" t="str">
        <f>E7</f>
        <v>Výmena okien na jedálni a kuchyni v DSS Senica</v>
      </c>
      <c r="F85" s="37"/>
      <c r="G85" s="37"/>
      <c r="H85" s="37"/>
      <c r="I85" s="131"/>
      <c r="J85" s="37"/>
      <c r="K85" s="37"/>
      <c r="L85" s="41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131"/>
      <c r="J86" s="37"/>
      <c r="K86" s="37"/>
      <c r="L86" s="41"/>
    </row>
    <row r="87" s="1" customFormat="1" ht="12" customHeight="1">
      <c r="B87" s="36"/>
      <c r="C87" s="30" t="s">
        <v>18</v>
      </c>
      <c r="D87" s="37"/>
      <c r="E87" s="37"/>
      <c r="F87" s="25" t="str">
        <f>F10</f>
        <v>Senica DSS</v>
      </c>
      <c r="G87" s="37"/>
      <c r="H87" s="37"/>
      <c r="I87" s="134" t="s">
        <v>20</v>
      </c>
      <c r="J87" s="72" t="str">
        <f>IF(J10="","",J10)</f>
        <v>1. 7. 2019</v>
      </c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1"/>
      <c r="J88" s="37"/>
      <c r="K88" s="37"/>
      <c r="L88" s="41"/>
    </row>
    <row r="89" s="1" customFormat="1" ht="15.15" customHeight="1">
      <c r="B89" s="36"/>
      <c r="C89" s="30" t="s">
        <v>22</v>
      </c>
      <c r="D89" s="37"/>
      <c r="E89" s="37"/>
      <c r="F89" s="25" t="str">
        <f>E13</f>
        <v>Mesto Senica</v>
      </c>
      <c r="G89" s="37"/>
      <c r="H89" s="37"/>
      <c r="I89" s="134" t="s">
        <v>28</v>
      </c>
      <c r="J89" s="34" t="str">
        <f>E19</f>
        <v xml:space="preserve"> </v>
      </c>
      <c r="K89" s="37"/>
      <c r="L89" s="41"/>
    </row>
    <row r="90" s="1" customFormat="1" ht="15.15" customHeight="1">
      <c r="B90" s="36"/>
      <c r="C90" s="30" t="s">
        <v>26</v>
      </c>
      <c r="D90" s="37"/>
      <c r="E90" s="37"/>
      <c r="F90" s="25" t="str">
        <f>IF(E16="","",E16)</f>
        <v>Vyplň údaj</v>
      </c>
      <c r="G90" s="37"/>
      <c r="H90" s="37"/>
      <c r="I90" s="134" t="s">
        <v>32</v>
      </c>
      <c r="J90" s="34" t="str">
        <f>E22</f>
        <v>Ing. Juraj Havetta</v>
      </c>
      <c r="K90" s="37"/>
      <c r="L90" s="41"/>
    </row>
    <row r="91" s="1" customFormat="1" ht="10.32" customHeight="1">
      <c r="B91" s="36"/>
      <c r="C91" s="37"/>
      <c r="D91" s="37"/>
      <c r="E91" s="37"/>
      <c r="F91" s="37"/>
      <c r="G91" s="37"/>
      <c r="H91" s="37"/>
      <c r="I91" s="131"/>
      <c r="J91" s="37"/>
      <c r="K91" s="37"/>
      <c r="L91" s="41"/>
    </row>
    <row r="92" s="1" customFormat="1" ht="29.28" customHeight="1">
      <c r="B92" s="36"/>
      <c r="C92" s="169" t="s">
        <v>84</v>
      </c>
      <c r="D92" s="170"/>
      <c r="E92" s="170"/>
      <c r="F92" s="170"/>
      <c r="G92" s="170"/>
      <c r="H92" s="170"/>
      <c r="I92" s="171"/>
      <c r="J92" s="172" t="s">
        <v>85</v>
      </c>
      <c r="K92" s="170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1"/>
      <c r="J93" s="37"/>
      <c r="K93" s="37"/>
      <c r="L93" s="41"/>
    </row>
    <row r="94" s="1" customFormat="1" ht="22.8" customHeight="1">
      <c r="B94" s="36"/>
      <c r="C94" s="173" t="s">
        <v>86</v>
      </c>
      <c r="D94" s="37"/>
      <c r="E94" s="37"/>
      <c r="F94" s="37"/>
      <c r="G94" s="37"/>
      <c r="H94" s="37"/>
      <c r="I94" s="131"/>
      <c r="J94" s="103">
        <f>J122</f>
        <v>0</v>
      </c>
      <c r="K94" s="37"/>
      <c r="L94" s="41"/>
      <c r="AU94" s="15" t="s">
        <v>87</v>
      </c>
    </row>
    <row r="95" s="8" customFormat="1" ht="24.96" customHeight="1">
      <c r="B95" s="174"/>
      <c r="C95" s="175"/>
      <c r="D95" s="176" t="s">
        <v>88</v>
      </c>
      <c r="E95" s="177"/>
      <c r="F95" s="177"/>
      <c r="G95" s="177"/>
      <c r="H95" s="177"/>
      <c r="I95" s="178"/>
      <c r="J95" s="179">
        <f>J123</f>
        <v>0</v>
      </c>
      <c r="K95" s="175"/>
      <c r="L95" s="180"/>
    </row>
    <row r="96" s="9" customFormat="1" ht="19.92" customHeight="1">
      <c r="B96" s="181"/>
      <c r="C96" s="182"/>
      <c r="D96" s="183" t="s">
        <v>89</v>
      </c>
      <c r="E96" s="184"/>
      <c r="F96" s="184"/>
      <c r="G96" s="184"/>
      <c r="H96" s="184"/>
      <c r="I96" s="185"/>
      <c r="J96" s="186">
        <f>J124</f>
        <v>0</v>
      </c>
      <c r="K96" s="182"/>
      <c r="L96" s="187"/>
    </row>
    <row r="97" s="9" customFormat="1" ht="19.92" customHeight="1">
      <c r="B97" s="181"/>
      <c r="C97" s="182"/>
      <c r="D97" s="183" t="s">
        <v>90</v>
      </c>
      <c r="E97" s="184"/>
      <c r="F97" s="184"/>
      <c r="G97" s="184"/>
      <c r="H97" s="184"/>
      <c r="I97" s="185"/>
      <c r="J97" s="186">
        <f>J141</f>
        <v>0</v>
      </c>
      <c r="K97" s="182"/>
      <c r="L97" s="187"/>
    </row>
    <row r="98" s="9" customFormat="1" ht="19.92" customHeight="1">
      <c r="B98" s="181"/>
      <c r="C98" s="182"/>
      <c r="D98" s="183" t="s">
        <v>91</v>
      </c>
      <c r="E98" s="184"/>
      <c r="F98" s="184"/>
      <c r="G98" s="184"/>
      <c r="H98" s="184"/>
      <c r="I98" s="185"/>
      <c r="J98" s="186">
        <f>J174</f>
        <v>0</v>
      </c>
      <c r="K98" s="182"/>
      <c r="L98" s="187"/>
    </row>
    <row r="99" s="8" customFormat="1" ht="24.96" customHeight="1">
      <c r="B99" s="174"/>
      <c r="C99" s="175"/>
      <c r="D99" s="176" t="s">
        <v>92</v>
      </c>
      <c r="E99" s="177"/>
      <c r="F99" s="177"/>
      <c r="G99" s="177"/>
      <c r="H99" s="177"/>
      <c r="I99" s="178"/>
      <c r="J99" s="179">
        <f>J176</f>
        <v>0</v>
      </c>
      <c r="K99" s="175"/>
      <c r="L99" s="180"/>
    </row>
    <row r="100" s="9" customFormat="1" ht="19.92" customHeight="1">
      <c r="B100" s="181"/>
      <c r="C100" s="182"/>
      <c r="D100" s="183" t="s">
        <v>93</v>
      </c>
      <c r="E100" s="184"/>
      <c r="F100" s="184"/>
      <c r="G100" s="184"/>
      <c r="H100" s="184"/>
      <c r="I100" s="185"/>
      <c r="J100" s="186">
        <f>J177</f>
        <v>0</v>
      </c>
      <c r="K100" s="182"/>
      <c r="L100" s="187"/>
    </row>
    <row r="101" s="9" customFormat="1" ht="19.92" customHeight="1">
      <c r="B101" s="181"/>
      <c r="C101" s="182"/>
      <c r="D101" s="183" t="s">
        <v>94</v>
      </c>
      <c r="E101" s="184"/>
      <c r="F101" s="184"/>
      <c r="G101" s="184"/>
      <c r="H101" s="184"/>
      <c r="I101" s="185"/>
      <c r="J101" s="186">
        <f>J184</f>
        <v>0</v>
      </c>
      <c r="K101" s="182"/>
      <c r="L101" s="187"/>
    </row>
    <row r="102" s="9" customFormat="1" ht="19.92" customHeight="1">
      <c r="B102" s="181"/>
      <c r="C102" s="182"/>
      <c r="D102" s="183" t="s">
        <v>95</v>
      </c>
      <c r="E102" s="184"/>
      <c r="F102" s="184"/>
      <c r="G102" s="184"/>
      <c r="H102" s="184"/>
      <c r="I102" s="185"/>
      <c r="J102" s="186">
        <f>J201</f>
        <v>0</v>
      </c>
      <c r="K102" s="182"/>
      <c r="L102" s="187"/>
    </row>
    <row r="103" s="9" customFormat="1" ht="19.92" customHeight="1">
      <c r="B103" s="181"/>
      <c r="C103" s="182"/>
      <c r="D103" s="183" t="s">
        <v>96</v>
      </c>
      <c r="E103" s="184"/>
      <c r="F103" s="184"/>
      <c r="G103" s="184"/>
      <c r="H103" s="184"/>
      <c r="I103" s="185"/>
      <c r="J103" s="186">
        <f>J234</f>
        <v>0</v>
      </c>
      <c r="K103" s="182"/>
      <c r="L103" s="187"/>
    </row>
    <row r="104" s="9" customFormat="1" ht="19.92" customHeight="1">
      <c r="B104" s="181"/>
      <c r="C104" s="182"/>
      <c r="D104" s="183" t="s">
        <v>97</v>
      </c>
      <c r="E104" s="184"/>
      <c r="F104" s="184"/>
      <c r="G104" s="184"/>
      <c r="H104" s="184"/>
      <c r="I104" s="185"/>
      <c r="J104" s="186">
        <f>J239</f>
        <v>0</v>
      </c>
      <c r="K104" s="182"/>
      <c r="L104" s="187"/>
    </row>
    <row r="105" s="1" customFormat="1" ht="21.84" customHeight="1">
      <c r="B105" s="36"/>
      <c r="C105" s="37"/>
      <c r="D105" s="37"/>
      <c r="E105" s="37"/>
      <c r="F105" s="37"/>
      <c r="G105" s="37"/>
      <c r="H105" s="37"/>
      <c r="I105" s="131"/>
      <c r="J105" s="37"/>
      <c r="K105" s="37"/>
      <c r="L105" s="41"/>
    </row>
    <row r="106" s="1" customFormat="1" ht="6.96" customHeight="1">
      <c r="B106" s="59"/>
      <c r="C106" s="60"/>
      <c r="D106" s="60"/>
      <c r="E106" s="60"/>
      <c r="F106" s="60"/>
      <c r="G106" s="60"/>
      <c r="H106" s="60"/>
      <c r="I106" s="165"/>
      <c r="J106" s="60"/>
      <c r="K106" s="60"/>
      <c r="L106" s="41"/>
    </row>
    <row r="110" s="1" customFormat="1" ht="6.96" customHeight="1">
      <c r="B110" s="61"/>
      <c r="C110" s="62"/>
      <c r="D110" s="62"/>
      <c r="E110" s="62"/>
      <c r="F110" s="62"/>
      <c r="G110" s="62"/>
      <c r="H110" s="62"/>
      <c r="I110" s="168"/>
      <c r="J110" s="62"/>
      <c r="K110" s="62"/>
      <c r="L110" s="41"/>
    </row>
    <row r="111" s="1" customFormat="1" ht="24.96" customHeight="1">
      <c r="B111" s="36"/>
      <c r="C111" s="21" t="s">
        <v>98</v>
      </c>
      <c r="D111" s="37"/>
      <c r="E111" s="37"/>
      <c r="F111" s="37"/>
      <c r="G111" s="37"/>
      <c r="H111" s="37"/>
      <c r="I111" s="131"/>
      <c r="J111" s="37"/>
      <c r="K111" s="37"/>
      <c r="L111" s="41"/>
    </row>
    <row r="112" s="1" customFormat="1" ht="6.96" customHeight="1">
      <c r="B112" s="36"/>
      <c r="C112" s="37"/>
      <c r="D112" s="37"/>
      <c r="E112" s="37"/>
      <c r="F112" s="37"/>
      <c r="G112" s="37"/>
      <c r="H112" s="37"/>
      <c r="I112" s="131"/>
      <c r="J112" s="37"/>
      <c r="K112" s="37"/>
      <c r="L112" s="41"/>
    </row>
    <row r="113" s="1" customFormat="1" ht="12" customHeight="1">
      <c r="B113" s="36"/>
      <c r="C113" s="30" t="s">
        <v>14</v>
      </c>
      <c r="D113" s="37"/>
      <c r="E113" s="37"/>
      <c r="F113" s="37"/>
      <c r="G113" s="37"/>
      <c r="H113" s="37"/>
      <c r="I113" s="131"/>
      <c r="J113" s="37"/>
      <c r="K113" s="37"/>
      <c r="L113" s="41"/>
    </row>
    <row r="114" s="1" customFormat="1" ht="16.5" customHeight="1">
      <c r="B114" s="36"/>
      <c r="C114" s="37"/>
      <c r="D114" s="37"/>
      <c r="E114" s="69" t="str">
        <f>E7</f>
        <v>Výmena okien na jedálni a kuchyni v DSS Senica</v>
      </c>
      <c r="F114" s="37"/>
      <c r="G114" s="37"/>
      <c r="H114" s="37"/>
      <c r="I114" s="131"/>
      <c r="J114" s="37"/>
      <c r="K114" s="37"/>
      <c r="L114" s="41"/>
    </row>
    <row r="115" s="1" customFormat="1" ht="6.96" customHeight="1">
      <c r="B115" s="36"/>
      <c r="C115" s="37"/>
      <c r="D115" s="37"/>
      <c r="E115" s="37"/>
      <c r="F115" s="37"/>
      <c r="G115" s="37"/>
      <c r="H115" s="37"/>
      <c r="I115" s="131"/>
      <c r="J115" s="37"/>
      <c r="K115" s="37"/>
      <c r="L115" s="41"/>
    </row>
    <row r="116" s="1" customFormat="1" ht="12" customHeight="1">
      <c r="B116" s="36"/>
      <c r="C116" s="30" t="s">
        <v>18</v>
      </c>
      <c r="D116" s="37"/>
      <c r="E116" s="37"/>
      <c r="F116" s="25" t="str">
        <f>F10</f>
        <v>Senica DSS</v>
      </c>
      <c r="G116" s="37"/>
      <c r="H116" s="37"/>
      <c r="I116" s="134" t="s">
        <v>20</v>
      </c>
      <c r="J116" s="72" t="str">
        <f>IF(J10="","",J10)</f>
        <v>1. 7. 2019</v>
      </c>
      <c r="K116" s="37"/>
      <c r="L116" s="41"/>
    </row>
    <row r="117" s="1" customFormat="1" ht="6.96" customHeight="1">
      <c r="B117" s="36"/>
      <c r="C117" s="37"/>
      <c r="D117" s="37"/>
      <c r="E117" s="37"/>
      <c r="F117" s="37"/>
      <c r="G117" s="37"/>
      <c r="H117" s="37"/>
      <c r="I117" s="131"/>
      <c r="J117" s="37"/>
      <c r="K117" s="37"/>
      <c r="L117" s="41"/>
    </row>
    <row r="118" s="1" customFormat="1" ht="15.15" customHeight="1">
      <c r="B118" s="36"/>
      <c r="C118" s="30" t="s">
        <v>22</v>
      </c>
      <c r="D118" s="37"/>
      <c r="E118" s="37"/>
      <c r="F118" s="25" t="str">
        <f>E13</f>
        <v>Mesto Senica</v>
      </c>
      <c r="G118" s="37"/>
      <c r="H118" s="37"/>
      <c r="I118" s="134" t="s">
        <v>28</v>
      </c>
      <c r="J118" s="34" t="str">
        <f>E19</f>
        <v xml:space="preserve"> </v>
      </c>
      <c r="K118" s="37"/>
      <c r="L118" s="41"/>
    </row>
    <row r="119" s="1" customFormat="1" ht="15.15" customHeight="1">
      <c r="B119" s="36"/>
      <c r="C119" s="30" t="s">
        <v>26</v>
      </c>
      <c r="D119" s="37"/>
      <c r="E119" s="37"/>
      <c r="F119" s="25" t="str">
        <f>IF(E16="","",E16)</f>
        <v>Vyplň údaj</v>
      </c>
      <c r="G119" s="37"/>
      <c r="H119" s="37"/>
      <c r="I119" s="134" t="s">
        <v>32</v>
      </c>
      <c r="J119" s="34" t="str">
        <f>E22</f>
        <v>Ing. Juraj Havetta</v>
      </c>
      <c r="K119" s="37"/>
      <c r="L119" s="41"/>
    </row>
    <row r="120" s="1" customFormat="1" ht="10.32" customHeight="1">
      <c r="B120" s="36"/>
      <c r="C120" s="37"/>
      <c r="D120" s="37"/>
      <c r="E120" s="37"/>
      <c r="F120" s="37"/>
      <c r="G120" s="37"/>
      <c r="H120" s="37"/>
      <c r="I120" s="131"/>
      <c r="J120" s="37"/>
      <c r="K120" s="37"/>
      <c r="L120" s="41"/>
    </row>
    <row r="121" s="10" customFormat="1" ht="29.28" customHeight="1">
      <c r="B121" s="188"/>
      <c r="C121" s="189" t="s">
        <v>99</v>
      </c>
      <c r="D121" s="190" t="s">
        <v>60</v>
      </c>
      <c r="E121" s="190" t="s">
        <v>56</v>
      </c>
      <c r="F121" s="190" t="s">
        <v>57</v>
      </c>
      <c r="G121" s="190" t="s">
        <v>100</v>
      </c>
      <c r="H121" s="190" t="s">
        <v>101</v>
      </c>
      <c r="I121" s="191" t="s">
        <v>102</v>
      </c>
      <c r="J121" s="192" t="s">
        <v>85</v>
      </c>
      <c r="K121" s="193" t="s">
        <v>103</v>
      </c>
      <c r="L121" s="194"/>
      <c r="M121" s="93" t="s">
        <v>1</v>
      </c>
      <c r="N121" s="94" t="s">
        <v>39</v>
      </c>
      <c r="O121" s="94" t="s">
        <v>104</v>
      </c>
      <c r="P121" s="94" t="s">
        <v>105</v>
      </c>
      <c r="Q121" s="94" t="s">
        <v>106</v>
      </c>
      <c r="R121" s="94" t="s">
        <v>107</v>
      </c>
      <c r="S121" s="94" t="s">
        <v>108</v>
      </c>
      <c r="T121" s="95" t="s">
        <v>109</v>
      </c>
    </row>
    <row r="122" s="1" customFormat="1" ht="22.8" customHeight="1">
      <c r="B122" s="36"/>
      <c r="C122" s="100" t="s">
        <v>86</v>
      </c>
      <c r="D122" s="37"/>
      <c r="E122" s="37"/>
      <c r="F122" s="37"/>
      <c r="G122" s="37"/>
      <c r="H122" s="37"/>
      <c r="I122" s="131"/>
      <c r="J122" s="195">
        <f>BK122</f>
        <v>0</v>
      </c>
      <c r="K122" s="37"/>
      <c r="L122" s="41"/>
      <c r="M122" s="96"/>
      <c r="N122" s="97"/>
      <c r="O122" s="97"/>
      <c r="P122" s="196">
        <f>P123+P176</f>
        <v>0</v>
      </c>
      <c r="Q122" s="97"/>
      <c r="R122" s="196">
        <f>R123+R176</f>
        <v>5.21031595</v>
      </c>
      <c r="S122" s="97"/>
      <c r="T122" s="197">
        <f>T123+T176</f>
        <v>2.82294</v>
      </c>
      <c r="AT122" s="15" t="s">
        <v>74</v>
      </c>
      <c r="AU122" s="15" t="s">
        <v>87</v>
      </c>
      <c r="BK122" s="198">
        <f>BK123+BK176</f>
        <v>0</v>
      </c>
    </row>
    <row r="123" s="11" customFormat="1" ht="25.92" customHeight="1">
      <c r="B123" s="199"/>
      <c r="C123" s="200"/>
      <c r="D123" s="201" t="s">
        <v>74</v>
      </c>
      <c r="E123" s="202" t="s">
        <v>110</v>
      </c>
      <c r="F123" s="202" t="s">
        <v>111</v>
      </c>
      <c r="G123" s="200"/>
      <c r="H123" s="200"/>
      <c r="I123" s="203"/>
      <c r="J123" s="204">
        <f>BK123</f>
        <v>0</v>
      </c>
      <c r="K123" s="200"/>
      <c r="L123" s="205"/>
      <c r="M123" s="206"/>
      <c r="N123" s="207"/>
      <c r="O123" s="207"/>
      <c r="P123" s="208">
        <f>P124+P141+P174</f>
        <v>0</v>
      </c>
      <c r="Q123" s="207"/>
      <c r="R123" s="208">
        <f>R124+R141+R174</f>
        <v>0.96321390000000007</v>
      </c>
      <c r="S123" s="207"/>
      <c r="T123" s="209">
        <f>T124+T141+T174</f>
        <v>2.82294</v>
      </c>
      <c r="AR123" s="210" t="s">
        <v>80</v>
      </c>
      <c r="AT123" s="211" t="s">
        <v>74</v>
      </c>
      <c r="AU123" s="211" t="s">
        <v>75</v>
      </c>
      <c r="AY123" s="210" t="s">
        <v>112</v>
      </c>
      <c r="BK123" s="212">
        <f>BK124+BK141+BK174</f>
        <v>0</v>
      </c>
    </row>
    <row r="124" s="11" customFormat="1" ht="22.8" customHeight="1">
      <c r="B124" s="199"/>
      <c r="C124" s="200"/>
      <c r="D124" s="201" t="s">
        <v>74</v>
      </c>
      <c r="E124" s="213" t="s">
        <v>113</v>
      </c>
      <c r="F124" s="213" t="s">
        <v>114</v>
      </c>
      <c r="G124" s="200"/>
      <c r="H124" s="200"/>
      <c r="I124" s="203"/>
      <c r="J124" s="214">
        <f>BK124</f>
        <v>0</v>
      </c>
      <c r="K124" s="200"/>
      <c r="L124" s="205"/>
      <c r="M124" s="206"/>
      <c r="N124" s="207"/>
      <c r="O124" s="207"/>
      <c r="P124" s="208">
        <f>SUM(P125:P140)</f>
        <v>0</v>
      </c>
      <c r="Q124" s="207"/>
      <c r="R124" s="208">
        <f>SUM(R125:R140)</f>
        <v>0.93685590000000007</v>
      </c>
      <c r="S124" s="207"/>
      <c r="T124" s="209">
        <f>SUM(T125:T140)</f>
        <v>0</v>
      </c>
      <c r="AR124" s="210" t="s">
        <v>80</v>
      </c>
      <c r="AT124" s="211" t="s">
        <v>74</v>
      </c>
      <c r="AU124" s="211" t="s">
        <v>80</v>
      </c>
      <c r="AY124" s="210" t="s">
        <v>112</v>
      </c>
      <c r="BK124" s="212">
        <f>SUM(BK125:BK140)</f>
        <v>0</v>
      </c>
    </row>
    <row r="125" s="1" customFormat="1" ht="24" customHeight="1">
      <c r="B125" s="36"/>
      <c r="C125" s="215" t="s">
        <v>80</v>
      </c>
      <c r="D125" s="215" t="s">
        <v>115</v>
      </c>
      <c r="E125" s="216" t="s">
        <v>116</v>
      </c>
      <c r="F125" s="217" t="s">
        <v>117</v>
      </c>
      <c r="G125" s="218" t="s">
        <v>118</v>
      </c>
      <c r="H125" s="219">
        <v>52.200000000000003</v>
      </c>
      <c r="I125" s="220"/>
      <c r="J125" s="219">
        <f>ROUND(I125*H125,3)</f>
        <v>0</v>
      </c>
      <c r="K125" s="217" t="s">
        <v>119</v>
      </c>
      <c r="L125" s="41"/>
      <c r="M125" s="221" t="s">
        <v>1</v>
      </c>
      <c r="N125" s="222" t="s">
        <v>41</v>
      </c>
      <c r="O125" s="84"/>
      <c r="P125" s="223">
        <f>O125*H125</f>
        <v>0</v>
      </c>
      <c r="Q125" s="223">
        <v>0.0028</v>
      </c>
      <c r="R125" s="223">
        <f>Q125*H125</f>
        <v>0.14616000000000001</v>
      </c>
      <c r="S125" s="223">
        <v>0</v>
      </c>
      <c r="T125" s="224">
        <f>S125*H125</f>
        <v>0</v>
      </c>
      <c r="AR125" s="225" t="s">
        <v>120</v>
      </c>
      <c r="AT125" s="225" t="s">
        <v>115</v>
      </c>
      <c r="AU125" s="225" t="s">
        <v>121</v>
      </c>
      <c r="AY125" s="15" t="s">
        <v>112</v>
      </c>
      <c r="BE125" s="226">
        <f>IF(N125="základná",J125,0)</f>
        <v>0</v>
      </c>
      <c r="BF125" s="226">
        <f>IF(N125="znížená",J125,0)</f>
        <v>0</v>
      </c>
      <c r="BG125" s="226">
        <f>IF(N125="zákl. prenesená",J125,0)</f>
        <v>0</v>
      </c>
      <c r="BH125" s="226">
        <f>IF(N125="zníž. prenesená",J125,0)</f>
        <v>0</v>
      </c>
      <c r="BI125" s="226">
        <f>IF(N125="nulová",J125,0)</f>
        <v>0</v>
      </c>
      <c r="BJ125" s="15" t="s">
        <v>121</v>
      </c>
      <c r="BK125" s="227">
        <f>ROUND(I125*H125,3)</f>
        <v>0</v>
      </c>
      <c r="BL125" s="15" t="s">
        <v>120</v>
      </c>
      <c r="BM125" s="225" t="s">
        <v>122</v>
      </c>
    </row>
    <row r="126" s="12" customFormat="1">
      <c r="B126" s="228"/>
      <c r="C126" s="229"/>
      <c r="D126" s="230" t="s">
        <v>123</v>
      </c>
      <c r="E126" s="231" t="s">
        <v>1</v>
      </c>
      <c r="F126" s="232" t="s">
        <v>124</v>
      </c>
      <c r="G126" s="229"/>
      <c r="H126" s="233">
        <v>52.200000000000003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123</v>
      </c>
      <c r="AU126" s="239" t="s">
        <v>121</v>
      </c>
      <c r="AV126" s="12" t="s">
        <v>121</v>
      </c>
      <c r="AW126" s="12" t="s">
        <v>30</v>
      </c>
      <c r="AX126" s="12" t="s">
        <v>80</v>
      </c>
      <c r="AY126" s="239" t="s">
        <v>112</v>
      </c>
    </row>
    <row r="127" s="1" customFormat="1" ht="24" customHeight="1">
      <c r="B127" s="36"/>
      <c r="C127" s="215" t="s">
        <v>121</v>
      </c>
      <c r="D127" s="215" t="s">
        <v>115</v>
      </c>
      <c r="E127" s="216" t="s">
        <v>125</v>
      </c>
      <c r="F127" s="217" t="s">
        <v>126</v>
      </c>
      <c r="G127" s="218" t="s">
        <v>127</v>
      </c>
      <c r="H127" s="219">
        <v>17.190000000000001</v>
      </c>
      <c r="I127" s="220"/>
      <c r="J127" s="219">
        <f>ROUND(I127*H127,3)</f>
        <v>0</v>
      </c>
      <c r="K127" s="217" t="s">
        <v>1</v>
      </c>
      <c r="L127" s="41"/>
      <c r="M127" s="221" t="s">
        <v>1</v>
      </c>
      <c r="N127" s="222" t="s">
        <v>41</v>
      </c>
      <c r="O127" s="84"/>
      <c r="P127" s="223">
        <f>O127*H127</f>
        <v>0</v>
      </c>
      <c r="Q127" s="223">
        <v>0.037560000000000003</v>
      </c>
      <c r="R127" s="223">
        <f>Q127*H127</f>
        <v>0.64565640000000013</v>
      </c>
      <c r="S127" s="223">
        <v>0</v>
      </c>
      <c r="T127" s="224">
        <f>S127*H127</f>
        <v>0</v>
      </c>
      <c r="AR127" s="225" t="s">
        <v>120</v>
      </c>
      <c r="AT127" s="225" t="s">
        <v>115</v>
      </c>
      <c r="AU127" s="225" t="s">
        <v>121</v>
      </c>
      <c r="AY127" s="15" t="s">
        <v>112</v>
      </c>
      <c r="BE127" s="226">
        <f>IF(N127="základná",J127,0)</f>
        <v>0</v>
      </c>
      <c r="BF127" s="226">
        <f>IF(N127="znížená",J127,0)</f>
        <v>0</v>
      </c>
      <c r="BG127" s="226">
        <f>IF(N127="zákl. prenesená",J127,0)</f>
        <v>0</v>
      </c>
      <c r="BH127" s="226">
        <f>IF(N127="zníž. prenesená",J127,0)</f>
        <v>0</v>
      </c>
      <c r="BI127" s="226">
        <f>IF(N127="nulová",J127,0)</f>
        <v>0</v>
      </c>
      <c r="BJ127" s="15" t="s">
        <v>121</v>
      </c>
      <c r="BK127" s="227">
        <f>ROUND(I127*H127,3)</f>
        <v>0</v>
      </c>
      <c r="BL127" s="15" t="s">
        <v>120</v>
      </c>
      <c r="BM127" s="225" t="s">
        <v>128</v>
      </c>
    </row>
    <row r="128" s="12" customFormat="1">
      <c r="B128" s="228"/>
      <c r="C128" s="229"/>
      <c r="D128" s="230" t="s">
        <v>123</v>
      </c>
      <c r="E128" s="231" t="s">
        <v>1</v>
      </c>
      <c r="F128" s="232" t="s">
        <v>129</v>
      </c>
      <c r="G128" s="229"/>
      <c r="H128" s="233">
        <v>0.40500000000000003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123</v>
      </c>
      <c r="AU128" s="239" t="s">
        <v>121</v>
      </c>
      <c r="AV128" s="12" t="s">
        <v>121</v>
      </c>
      <c r="AW128" s="12" t="s">
        <v>30</v>
      </c>
      <c r="AX128" s="12" t="s">
        <v>75</v>
      </c>
      <c r="AY128" s="239" t="s">
        <v>112</v>
      </c>
    </row>
    <row r="129" s="12" customFormat="1">
      <c r="B129" s="228"/>
      <c r="C129" s="229"/>
      <c r="D129" s="230" t="s">
        <v>123</v>
      </c>
      <c r="E129" s="231" t="s">
        <v>1</v>
      </c>
      <c r="F129" s="232" t="s">
        <v>130</v>
      </c>
      <c r="G129" s="229"/>
      <c r="H129" s="233">
        <v>3.375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123</v>
      </c>
      <c r="AU129" s="239" t="s">
        <v>121</v>
      </c>
      <c r="AV129" s="12" t="s">
        <v>121</v>
      </c>
      <c r="AW129" s="12" t="s">
        <v>30</v>
      </c>
      <c r="AX129" s="12" t="s">
        <v>75</v>
      </c>
      <c r="AY129" s="239" t="s">
        <v>112</v>
      </c>
    </row>
    <row r="130" s="12" customFormat="1">
      <c r="B130" s="228"/>
      <c r="C130" s="229"/>
      <c r="D130" s="230" t="s">
        <v>123</v>
      </c>
      <c r="E130" s="231" t="s">
        <v>1</v>
      </c>
      <c r="F130" s="232" t="s">
        <v>131</v>
      </c>
      <c r="G130" s="229"/>
      <c r="H130" s="233">
        <v>12.390000000000001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123</v>
      </c>
      <c r="AU130" s="239" t="s">
        <v>121</v>
      </c>
      <c r="AV130" s="12" t="s">
        <v>121</v>
      </c>
      <c r="AW130" s="12" t="s">
        <v>30</v>
      </c>
      <c r="AX130" s="12" t="s">
        <v>75</v>
      </c>
      <c r="AY130" s="239" t="s">
        <v>112</v>
      </c>
    </row>
    <row r="131" s="12" customFormat="1">
      <c r="B131" s="228"/>
      <c r="C131" s="229"/>
      <c r="D131" s="230" t="s">
        <v>123</v>
      </c>
      <c r="E131" s="231" t="s">
        <v>1</v>
      </c>
      <c r="F131" s="232" t="s">
        <v>132</v>
      </c>
      <c r="G131" s="229"/>
      <c r="H131" s="233">
        <v>1.02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AT131" s="239" t="s">
        <v>123</v>
      </c>
      <c r="AU131" s="239" t="s">
        <v>121</v>
      </c>
      <c r="AV131" s="12" t="s">
        <v>121</v>
      </c>
      <c r="AW131" s="12" t="s">
        <v>30</v>
      </c>
      <c r="AX131" s="12" t="s">
        <v>75</v>
      </c>
      <c r="AY131" s="239" t="s">
        <v>112</v>
      </c>
    </row>
    <row r="132" s="13" customFormat="1">
      <c r="B132" s="240"/>
      <c r="C132" s="241"/>
      <c r="D132" s="230" t="s">
        <v>123</v>
      </c>
      <c r="E132" s="242" t="s">
        <v>1</v>
      </c>
      <c r="F132" s="243" t="s">
        <v>133</v>
      </c>
      <c r="G132" s="241"/>
      <c r="H132" s="244">
        <v>17.190000000000001</v>
      </c>
      <c r="I132" s="245"/>
      <c r="J132" s="241"/>
      <c r="K132" s="241"/>
      <c r="L132" s="246"/>
      <c r="M132" s="247"/>
      <c r="N132" s="248"/>
      <c r="O132" s="248"/>
      <c r="P132" s="248"/>
      <c r="Q132" s="248"/>
      <c r="R132" s="248"/>
      <c r="S132" s="248"/>
      <c r="T132" s="249"/>
      <c r="AT132" s="250" t="s">
        <v>123</v>
      </c>
      <c r="AU132" s="250" t="s">
        <v>121</v>
      </c>
      <c r="AV132" s="13" t="s">
        <v>120</v>
      </c>
      <c r="AW132" s="13" t="s">
        <v>30</v>
      </c>
      <c r="AX132" s="13" t="s">
        <v>80</v>
      </c>
      <c r="AY132" s="250" t="s">
        <v>112</v>
      </c>
    </row>
    <row r="133" s="1" customFormat="1" ht="36" customHeight="1">
      <c r="B133" s="36"/>
      <c r="C133" s="215" t="s">
        <v>134</v>
      </c>
      <c r="D133" s="215" t="s">
        <v>115</v>
      </c>
      <c r="E133" s="216" t="s">
        <v>135</v>
      </c>
      <c r="F133" s="217" t="s">
        <v>136</v>
      </c>
      <c r="G133" s="218" t="s">
        <v>127</v>
      </c>
      <c r="H133" s="219">
        <v>7.8300000000000001</v>
      </c>
      <c r="I133" s="220"/>
      <c r="J133" s="219">
        <f>ROUND(I133*H133,3)</f>
        <v>0</v>
      </c>
      <c r="K133" s="217" t="s">
        <v>1</v>
      </c>
      <c r="L133" s="41"/>
      <c r="M133" s="221" t="s">
        <v>1</v>
      </c>
      <c r="N133" s="222" t="s">
        <v>41</v>
      </c>
      <c r="O133" s="84"/>
      <c r="P133" s="223">
        <f>O133*H133</f>
        <v>0</v>
      </c>
      <c r="Q133" s="223">
        <v>0.01545</v>
      </c>
      <c r="R133" s="223">
        <f>Q133*H133</f>
        <v>0.1209735</v>
      </c>
      <c r="S133" s="223">
        <v>0</v>
      </c>
      <c r="T133" s="224">
        <f>S133*H133</f>
        <v>0</v>
      </c>
      <c r="AR133" s="225" t="s">
        <v>120</v>
      </c>
      <c r="AT133" s="225" t="s">
        <v>115</v>
      </c>
      <c r="AU133" s="225" t="s">
        <v>121</v>
      </c>
      <c r="AY133" s="15" t="s">
        <v>112</v>
      </c>
      <c r="BE133" s="226">
        <f>IF(N133="základná",J133,0)</f>
        <v>0</v>
      </c>
      <c r="BF133" s="226">
        <f>IF(N133="znížená",J133,0)</f>
        <v>0</v>
      </c>
      <c r="BG133" s="226">
        <f>IF(N133="zákl. prenesená",J133,0)</f>
        <v>0</v>
      </c>
      <c r="BH133" s="226">
        <f>IF(N133="zníž. prenesená",J133,0)</f>
        <v>0</v>
      </c>
      <c r="BI133" s="226">
        <f>IF(N133="nulová",J133,0)</f>
        <v>0</v>
      </c>
      <c r="BJ133" s="15" t="s">
        <v>121</v>
      </c>
      <c r="BK133" s="227">
        <f>ROUND(I133*H133,3)</f>
        <v>0</v>
      </c>
      <c r="BL133" s="15" t="s">
        <v>120</v>
      </c>
      <c r="BM133" s="225" t="s">
        <v>137</v>
      </c>
    </row>
    <row r="134" s="12" customFormat="1">
      <c r="B134" s="228"/>
      <c r="C134" s="229"/>
      <c r="D134" s="230" t="s">
        <v>123</v>
      </c>
      <c r="E134" s="231" t="s">
        <v>1</v>
      </c>
      <c r="F134" s="232" t="s">
        <v>138</v>
      </c>
      <c r="G134" s="229"/>
      <c r="H134" s="233">
        <v>7.8300000000000001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AT134" s="239" t="s">
        <v>123</v>
      </c>
      <c r="AU134" s="239" t="s">
        <v>121</v>
      </c>
      <c r="AV134" s="12" t="s">
        <v>121</v>
      </c>
      <c r="AW134" s="12" t="s">
        <v>30</v>
      </c>
      <c r="AX134" s="12" t="s">
        <v>80</v>
      </c>
      <c r="AY134" s="239" t="s">
        <v>112</v>
      </c>
    </row>
    <row r="135" s="1" customFormat="1" ht="24" customHeight="1">
      <c r="B135" s="36"/>
      <c r="C135" s="215" t="s">
        <v>120</v>
      </c>
      <c r="D135" s="215" t="s">
        <v>115</v>
      </c>
      <c r="E135" s="216" t="s">
        <v>139</v>
      </c>
      <c r="F135" s="217" t="s">
        <v>140</v>
      </c>
      <c r="G135" s="218" t="s">
        <v>118</v>
      </c>
      <c r="H135" s="219">
        <v>114.59999999999999</v>
      </c>
      <c r="I135" s="220"/>
      <c r="J135" s="219">
        <f>ROUND(I135*H135,3)</f>
        <v>0</v>
      </c>
      <c r="K135" s="217" t="s">
        <v>1</v>
      </c>
      <c r="L135" s="41"/>
      <c r="M135" s="221" t="s">
        <v>1</v>
      </c>
      <c r="N135" s="222" t="s">
        <v>41</v>
      </c>
      <c r="O135" s="84"/>
      <c r="P135" s="223">
        <f>O135*H135</f>
        <v>0</v>
      </c>
      <c r="Q135" s="223">
        <v>0.00021000000000000001</v>
      </c>
      <c r="R135" s="223">
        <f>Q135*H135</f>
        <v>0.024066000000000001</v>
      </c>
      <c r="S135" s="223">
        <v>0</v>
      </c>
      <c r="T135" s="224">
        <f>S135*H135</f>
        <v>0</v>
      </c>
      <c r="AR135" s="225" t="s">
        <v>120</v>
      </c>
      <c r="AT135" s="225" t="s">
        <v>115</v>
      </c>
      <c r="AU135" s="225" t="s">
        <v>121</v>
      </c>
      <c r="AY135" s="15" t="s">
        <v>112</v>
      </c>
      <c r="BE135" s="226">
        <f>IF(N135="základná",J135,0)</f>
        <v>0</v>
      </c>
      <c r="BF135" s="226">
        <f>IF(N135="znížená",J135,0)</f>
        <v>0</v>
      </c>
      <c r="BG135" s="226">
        <f>IF(N135="zákl. prenesená",J135,0)</f>
        <v>0</v>
      </c>
      <c r="BH135" s="226">
        <f>IF(N135="zníž. prenesená",J135,0)</f>
        <v>0</v>
      </c>
      <c r="BI135" s="226">
        <f>IF(N135="nulová",J135,0)</f>
        <v>0</v>
      </c>
      <c r="BJ135" s="15" t="s">
        <v>121</v>
      </c>
      <c r="BK135" s="227">
        <f>ROUND(I135*H135,3)</f>
        <v>0</v>
      </c>
      <c r="BL135" s="15" t="s">
        <v>120</v>
      </c>
      <c r="BM135" s="225" t="s">
        <v>141</v>
      </c>
    </row>
    <row r="136" s="12" customFormat="1">
      <c r="B136" s="228"/>
      <c r="C136" s="229"/>
      <c r="D136" s="230" t="s">
        <v>123</v>
      </c>
      <c r="E136" s="231" t="s">
        <v>1</v>
      </c>
      <c r="F136" s="232" t="s">
        <v>142</v>
      </c>
      <c r="G136" s="229"/>
      <c r="H136" s="233">
        <v>2.7000000000000002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123</v>
      </c>
      <c r="AU136" s="239" t="s">
        <v>121</v>
      </c>
      <c r="AV136" s="12" t="s">
        <v>121</v>
      </c>
      <c r="AW136" s="12" t="s">
        <v>30</v>
      </c>
      <c r="AX136" s="12" t="s">
        <v>75</v>
      </c>
      <c r="AY136" s="239" t="s">
        <v>112</v>
      </c>
    </row>
    <row r="137" s="12" customFormat="1">
      <c r="B137" s="228"/>
      <c r="C137" s="229"/>
      <c r="D137" s="230" t="s">
        <v>123</v>
      </c>
      <c r="E137" s="231" t="s">
        <v>1</v>
      </c>
      <c r="F137" s="232" t="s">
        <v>143</v>
      </c>
      <c r="G137" s="229"/>
      <c r="H137" s="233">
        <v>22.5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123</v>
      </c>
      <c r="AU137" s="239" t="s">
        <v>121</v>
      </c>
      <c r="AV137" s="12" t="s">
        <v>121</v>
      </c>
      <c r="AW137" s="12" t="s">
        <v>30</v>
      </c>
      <c r="AX137" s="12" t="s">
        <v>75</v>
      </c>
      <c r="AY137" s="239" t="s">
        <v>112</v>
      </c>
    </row>
    <row r="138" s="12" customFormat="1">
      <c r="B138" s="228"/>
      <c r="C138" s="229"/>
      <c r="D138" s="230" t="s">
        <v>123</v>
      </c>
      <c r="E138" s="231" t="s">
        <v>1</v>
      </c>
      <c r="F138" s="232" t="s">
        <v>144</v>
      </c>
      <c r="G138" s="229"/>
      <c r="H138" s="233">
        <v>82.599999999999994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123</v>
      </c>
      <c r="AU138" s="239" t="s">
        <v>121</v>
      </c>
      <c r="AV138" s="12" t="s">
        <v>121</v>
      </c>
      <c r="AW138" s="12" t="s">
        <v>30</v>
      </c>
      <c r="AX138" s="12" t="s">
        <v>75</v>
      </c>
      <c r="AY138" s="239" t="s">
        <v>112</v>
      </c>
    </row>
    <row r="139" s="12" customFormat="1">
      <c r="B139" s="228"/>
      <c r="C139" s="229"/>
      <c r="D139" s="230" t="s">
        <v>123</v>
      </c>
      <c r="E139" s="231" t="s">
        <v>1</v>
      </c>
      <c r="F139" s="232" t="s">
        <v>145</v>
      </c>
      <c r="G139" s="229"/>
      <c r="H139" s="233">
        <v>6.7999999999999998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123</v>
      </c>
      <c r="AU139" s="239" t="s">
        <v>121</v>
      </c>
      <c r="AV139" s="12" t="s">
        <v>121</v>
      </c>
      <c r="AW139" s="12" t="s">
        <v>30</v>
      </c>
      <c r="AX139" s="12" t="s">
        <v>75</v>
      </c>
      <c r="AY139" s="239" t="s">
        <v>112</v>
      </c>
    </row>
    <row r="140" s="13" customFormat="1">
      <c r="B140" s="240"/>
      <c r="C140" s="241"/>
      <c r="D140" s="230" t="s">
        <v>123</v>
      </c>
      <c r="E140" s="242" t="s">
        <v>1</v>
      </c>
      <c r="F140" s="243" t="s">
        <v>133</v>
      </c>
      <c r="G140" s="241"/>
      <c r="H140" s="244">
        <v>114.59999999999999</v>
      </c>
      <c r="I140" s="245"/>
      <c r="J140" s="241"/>
      <c r="K140" s="241"/>
      <c r="L140" s="246"/>
      <c r="M140" s="247"/>
      <c r="N140" s="248"/>
      <c r="O140" s="248"/>
      <c r="P140" s="248"/>
      <c r="Q140" s="248"/>
      <c r="R140" s="248"/>
      <c r="S140" s="248"/>
      <c r="T140" s="249"/>
      <c r="AT140" s="250" t="s">
        <v>123</v>
      </c>
      <c r="AU140" s="250" t="s">
        <v>121</v>
      </c>
      <c r="AV140" s="13" t="s">
        <v>120</v>
      </c>
      <c r="AW140" s="13" t="s">
        <v>30</v>
      </c>
      <c r="AX140" s="13" t="s">
        <v>80</v>
      </c>
      <c r="AY140" s="250" t="s">
        <v>112</v>
      </c>
    </row>
    <row r="141" s="11" customFormat="1" ht="22.8" customHeight="1">
      <c r="B141" s="199"/>
      <c r="C141" s="200"/>
      <c r="D141" s="201" t="s">
        <v>74</v>
      </c>
      <c r="E141" s="213" t="s">
        <v>146</v>
      </c>
      <c r="F141" s="213" t="s">
        <v>147</v>
      </c>
      <c r="G141" s="200"/>
      <c r="H141" s="200"/>
      <c r="I141" s="203"/>
      <c r="J141" s="214">
        <f>BK141</f>
        <v>0</v>
      </c>
      <c r="K141" s="200"/>
      <c r="L141" s="205"/>
      <c r="M141" s="206"/>
      <c r="N141" s="207"/>
      <c r="O141" s="207"/>
      <c r="P141" s="208">
        <f>SUM(P142:P173)</f>
        <v>0</v>
      </c>
      <c r="Q141" s="207"/>
      <c r="R141" s="208">
        <f>SUM(R142:R173)</f>
        <v>0.026357999999999999</v>
      </c>
      <c r="S141" s="207"/>
      <c r="T141" s="209">
        <f>SUM(T142:T173)</f>
        <v>2.82294</v>
      </c>
      <c r="AR141" s="210" t="s">
        <v>80</v>
      </c>
      <c r="AT141" s="211" t="s">
        <v>74</v>
      </c>
      <c r="AU141" s="211" t="s">
        <v>80</v>
      </c>
      <c r="AY141" s="210" t="s">
        <v>112</v>
      </c>
      <c r="BK141" s="212">
        <f>SUM(BK142:BK173)</f>
        <v>0</v>
      </c>
    </row>
    <row r="142" s="1" customFormat="1" ht="24" customHeight="1">
      <c r="B142" s="36"/>
      <c r="C142" s="215" t="s">
        <v>148</v>
      </c>
      <c r="D142" s="215" t="s">
        <v>115</v>
      </c>
      <c r="E142" s="216" t="s">
        <v>149</v>
      </c>
      <c r="F142" s="217" t="s">
        <v>150</v>
      </c>
      <c r="G142" s="218" t="s">
        <v>118</v>
      </c>
      <c r="H142" s="219">
        <v>114.59999999999999</v>
      </c>
      <c r="I142" s="220"/>
      <c r="J142" s="219">
        <f>ROUND(I142*H142,3)</f>
        <v>0</v>
      </c>
      <c r="K142" s="217" t="s">
        <v>119</v>
      </c>
      <c r="L142" s="41"/>
      <c r="M142" s="221" t="s">
        <v>1</v>
      </c>
      <c r="N142" s="222" t="s">
        <v>41</v>
      </c>
      <c r="O142" s="84"/>
      <c r="P142" s="223">
        <f>O142*H142</f>
        <v>0</v>
      </c>
      <c r="Q142" s="223">
        <v>0.00023000000000000001</v>
      </c>
      <c r="R142" s="223">
        <f>Q142*H142</f>
        <v>0.026357999999999999</v>
      </c>
      <c r="S142" s="223">
        <v>0</v>
      </c>
      <c r="T142" s="224">
        <f>S142*H142</f>
        <v>0</v>
      </c>
      <c r="AR142" s="225" t="s">
        <v>120</v>
      </c>
      <c r="AT142" s="225" t="s">
        <v>115</v>
      </c>
      <c r="AU142" s="225" t="s">
        <v>121</v>
      </c>
      <c r="AY142" s="15" t="s">
        <v>112</v>
      </c>
      <c r="BE142" s="226">
        <f>IF(N142="základná",J142,0)</f>
        <v>0</v>
      </c>
      <c r="BF142" s="226">
        <f>IF(N142="znížená",J142,0)</f>
        <v>0</v>
      </c>
      <c r="BG142" s="226">
        <f>IF(N142="zákl. prenesená",J142,0)</f>
        <v>0</v>
      </c>
      <c r="BH142" s="226">
        <f>IF(N142="zníž. prenesená",J142,0)</f>
        <v>0</v>
      </c>
      <c r="BI142" s="226">
        <f>IF(N142="nulová",J142,0)</f>
        <v>0</v>
      </c>
      <c r="BJ142" s="15" t="s">
        <v>121</v>
      </c>
      <c r="BK142" s="227">
        <f>ROUND(I142*H142,3)</f>
        <v>0</v>
      </c>
      <c r="BL142" s="15" t="s">
        <v>120</v>
      </c>
      <c r="BM142" s="225" t="s">
        <v>151</v>
      </c>
    </row>
    <row r="143" s="12" customFormat="1">
      <c r="B143" s="228"/>
      <c r="C143" s="229"/>
      <c r="D143" s="230" t="s">
        <v>123</v>
      </c>
      <c r="E143" s="231" t="s">
        <v>1</v>
      </c>
      <c r="F143" s="232" t="s">
        <v>142</v>
      </c>
      <c r="G143" s="229"/>
      <c r="H143" s="233">
        <v>2.7000000000000002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123</v>
      </c>
      <c r="AU143" s="239" t="s">
        <v>121</v>
      </c>
      <c r="AV143" s="12" t="s">
        <v>121</v>
      </c>
      <c r="AW143" s="12" t="s">
        <v>30</v>
      </c>
      <c r="AX143" s="12" t="s">
        <v>75</v>
      </c>
      <c r="AY143" s="239" t="s">
        <v>112</v>
      </c>
    </row>
    <row r="144" s="12" customFormat="1">
      <c r="B144" s="228"/>
      <c r="C144" s="229"/>
      <c r="D144" s="230" t="s">
        <v>123</v>
      </c>
      <c r="E144" s="231" t="s">
        <v>1</v>
      </c>
      <c r="F144" s="232" t="s">
        <v>143</v>
      </c>
      <c r="G144" s="229"/>
      <c r="H144" s="233">
        <v>22.5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123</v>
      </c>
      <c r="AU144" s="239" t="s">
        <v>121</v>
      </c>
      <c r="AV144" s="12" t="s">
        <v>121</v>
      </c>
      <c r="AW144" s="12" t="s">
        <v>30</v>
      </c>
      <c r="AX144" s="12" t="s">
        <v>75</v>
      </c>
      <c r="AY144" s="239" t="s">
        <v>112</v>
      </c>
    </row>
    <row r="145" s="12" customFormat="1">
      <c r="B145" s="228"/>
      <c r="C145" s="229"/>
      <c r="D145" s="230" t="s">
        <v>123</v>
      </c>
      <c r="E145" s="231" t="s">
        <v>1</v>
      </c>
      <c r="F145" s="232" t="s">
        <v>144</v>
      </c>
      <c r="G145" s="229"/>
      <c r="H145" s="233">
        <v>82.599999999999994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123</v>
      </c>
      <c r="AU145" s="239" t="s">
        <v>121</v>
      </c>
      <c r="AV145" s="12" t="s">
        <v>121</v>
      </c>
      <c r="AW145" s="12" t="s">
        <v>30</v>
      </c>
      <c r="AX145" s="12" t="s">
        <v>75</v>
      </c>
      <c r="AY145" s="239" t="s">
        <v>112</v>
      </c>
    </row>
    <row r="146" s="12" customFormat="1">
      <c r="B146" s="228"/>
      <c r="C146" s="229"/>
      <c r="D146" s="230" t="s">
        <v>123</v>
      </c>
      <c r="E146" s="231" t="s">
        <v>1</v>
      </c>
      <c r="F146" s="232" t="s">
        <v>145</v>
      </c>
      <c r="G146" s="229"/>
      <c r="H146" s="233">
        <v>6.7999999999999998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AT146" s="239" t="s">
        <v>123</v>
      </c>
      <c r="AU146" s="239" t="s">
        <v>121</v>
      </c>
      <c r="AV146" s="12" t="s">
        <v>121</v>
      </c>
      <c r="AW146" s="12" t="s">
        <v>30</v>
      </c>
      <c r="AX146" s="12" t="s">
        <v>75</v>
      </c>
      <c r="AY146" s="239" t="s">
        <v>112</v>
      </c>
    </row>
    <row r="147" s="13" customFormat="1">
      <c r="B147" s="240"/>
      <c r="C147" s="241"/>
      <c r="D147" s="230" t="s">
        <v>123</v>
      </c>
      <c r="E147" s="242" t="s">
        <v>1</v>
      </c>
      <c r="F147" s="243" t="s">
        <v>133</v>
      </c>
      <c r="G147" s="241"/>
      <c r="H147" s="244">
        <v>114.59999999999999</v>
      </c>
      <c r="I147" s="245"/>
      <c r="J147" s="241"/>
      <c r="K147" s="241"/>
      <c r="L147" s="246"/>
      <c r="M147" s="247"/>
      <c r="N147" s="248"/>
      <c r="O147" s="248"/>
      <c r="P147" s="248"/>
      <c r="Q147" s="248"/>
      <c r="R147" s="248"/>
      <c r="S147" s="248"/>
      <c r="T147" s="249"/>
      <c r="AT147" s="250" t="s">
        <v>123</v>
      </c>
      <c r="AU147" s="250" t="s">
        <v>121</v>
      </c>
      <c r="AV147" s="13" t="s">
        <v>120</v>
      </c>
      <c r="AW147" s="13" t="s">
        <v>30</v>
      </c>
      <c r="AX147" s="13" t="s">
        <v>80</v>
      </c>
      <c r="AY147" s="250" t="s">
        <v>112</v>
      </c>
    </row>
    <row r="148" s="1" customFormat="1" ht="24" customHeight="1">
      <c r="B148" s="36"/>
      <c r="C148" s="215" t="s">
        <v>113</v>
      </c>
      <c r="D148" s="215" t="s">
        <v>115</v>
      </c>
      <c r="E148" s="216" t="s">
        <v>152</v>
      </c>
      <c r="F148" s="217" t="s">
        <v>153</v>
      </c>
      <c r="G148" s="218" t="s">
        <v>154</v>
      </c>
      <c r="H148" s="219">
        <v>16</v>
      </c>
      <c r="I148" s="220"/>
      <c r="J148" s="219">
        <f>ROUND(I148*H148,3)</f>
        <v>0</v>
      </c>
      <c r="K148" s="217" t="s">
        <v>119</v>
      </c>
      <c r="L148" s="41"/>
      <c r="M148" s="221" t="s">
        <v>1</v>
      </c>
      <c r="N148" s="222" t="s">
        <v>41</v>
      </c>
      <c r="O148" s="84"/>
      <c r="P148" s="223">
        <f>O148*H148</f>
        <v>0</v>
      </c>
      <c r="Q148" s="223">
        <v>0</v>
      </c>
      <c r="R148" s="223">
        <f>Q148*H148</f>
        <v>0</v>
      </c>
      <c r="S148" s="223">
        <v>0.012</v>
      </c>
      <c r="T148" s="224">
        <f>S148*H148</f>
        <v>0.192</v>
      </c>
      <c r="AR148" s="225" t="s">
        <v>120</v>
      </c>
      <c r="AT148" s="225" t="s">
        <v>115</v>
      </c>
      <c r="AU148" s="225" t="s">
        <v>121</v>
      </c>
      <c r="AY148" s="15" t="s">
        <v>112</v>
      </c>
      <c r="BE148" s="226">
        <f>IF(N148="základná",J148,0)</f>
        <v>0</v>
      </c>
      <c r="BF148" s="226">
        <f>IF(N148="znížená",J148,0)</f>
        <v>0</v>
      </c>
      <c r="BG148" s="226">
        <f>IF(N148="zákl. prenesená",J148,0)</f>
        <v>0</v>
      </c>
      <c r="BH148" s="226">
        <f>IF(N148="zníž. prenesená",J148,0)</f>
        <v>0</v>
      </c>
      <c r="BI148" s="226">
        <f>IF(N148="nulová",J148,0)</f>
        <v>0</v>
      </c>
      <c r="BJ148" s="15" t="s">
        <v>121</v>
      </c>
      <c r="BK148" s="227">
        <f>ROUND(I148*H148,3)</f>
        <v>0</v>
      </c>
      <c r="BL148" s="15" t="s">
        <v>120</v>
      </c>
      <c r="BM148" s="225" t="s">
        <v>155</v>
      </c>
    </row>
    <row r="149" s="12" customFormat="1">
      <c r="B149" s="228"/>
      <c r="C149" s="229"/>
      <c r="D149" s="230" t="s">
        <v>123</v>
      </c>
      <c r="E149" s="231" t="s">
        <v>1</v>
      </c>
      <c r="F149" s="232" t="s">
        <v>156</v>
      </c>
      <c r="G149" s="229"/>
      <c r="H149" s="233">
        <v>1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123</v>
      </c>
      <c r="AU149" s="239" t="s">
        <v>121</v>
      </c>
      <c r="AV149" s="12" t="s">
        <v>121</v>
      </c>
      <c r="AW149" s="12" t="s">
        <v>30</v>
      </c>
      <c r="AX149" s="12" t="s">
        <v>75</v>
      </c>
      <c r="AY149" s="239" t="s">
        <v>112</v>
      </c>
    </row>
    <row r="150" s="12" customFormat="1">
      <c r="B150" s="228"/>
      <c r="C150" s="229"/>
      <c r="D150" s="230" t="s">
        <v>123</v>
      </c>
      <c r="E150" s="231" t="s">
        <v>1</v>
      </c>
      <c r="F150" s="232" t="s">
        <v>157</v>
      </c>
      <c r="G150" s="229"/>
      <c r="H150" s="233">
        <v>15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123</v>
      </c>
      <c r="AU150" s="239" t="s">
        <v>121</v>
      </c>
      <c r="AV150" s="12" t="s">
        <v>121</v>
      </c>
      <c r="AW150" s="12" t="s">
        <v>30</v>
      </c>
      <c r="AX150" s="12" t="s">
        <v>75</v>
      </c>
      <c r="AY150" s="239" t="s">
        <v>112</v>
      </c>
    </row>
    <row r="151" s="13" customFormat="1">
      <c r="B151" s="240"/>
      <c r="C151" s="241"/>
      <c r="D151" s="230" t="s">
        <v>123</v>
      </c>
      <c r="E151" s="242" t="s">
        <v>1</v>
      </c>
      <c r="F151" s="243" t="s">
        <v>133</v>
      </c>
      <c r="G151" s="241"/>
      <c r="H151" s="244">
        <v>16</v>
      </c>
      <c r="I151" s="245"/>
      <c r="J151" s="241"/>
      <c r="K151" s="241"/>
      <c r="L151" s="246"/>
      <c r="M151" s="247"/>
      <c r="N151" s="248"/>
      <c r="O151" s="248"/>
      <c r="P151" s="248"/>
      <c r="Q151" s="248"/>
      <c r="R151" s="248"/>
      <c r="S151" s="248"/>
      <c r="T151" s="249"/>
      <c r="AT151" s="250" t="s">
        <v>123</v>
      </c>
      <c r="AU151" s="250" t="s">
        <v>121</v>
      </c>
      <c r="AV151" s="13" t="s">
        <v>120</v>
      </c>
      <c r="AW151" s="13" t="s">
        <v>30</v>
      </c>
      <c r="AX151" s="13" t="s">
        <v>80</v>
      </c>
      <c r="AY151" s="250" t="s">
        <v>112</v>
      </c>
    </row>
    <row r="152" s="1" customFormat="1" ht="24" customHeight="1">
      <c r="B152" s="36"/>
      <c r="C152" s="215" t="s">
        <v>158</v>
      </c>
      <c r="D152" s="215" t="s">
        <v>115</v>
      </c>
      <c r="E152" s="216" t="s">
        <v>159</v>
      </c>
      <c r="F152" s="217" t="s">
        <v>160</v>
      </c>
      <c r="G152" s="218" t="s">
        <v>154</v>
      </c>
      <c r="H152" s="219">
        <v>42</v>
      </c>
      <c r="I152" s="220"/>
      <c r="J152" s="219">
        <f>ROUND(I152*H152,3)</f>
        <v>0</v>
      </c>
      <c r="K152" s="217" t="s">
        <v>119</v>
      </c>
      <c r="L152" s="41"/>
      <c r="M152" s="221" t="s">
        <v>1</v>
      </c>
      <c r="N152" s="222" t="s">
        <v>41</v>
      </c>
      <c r="O152" s="84"/>
      <c r="P152" s="223">
        <f>O152*H152</f>
        <v>0</v>
      </c>
      <c r="Q152" s="223">
        <v>0</v>
      </c>
      <c r="R152" s="223">
        <f>Q152*H152</f>
        <v>0</v>
      </c>
      <c r="S152" s="223">
        <v>0.016</v>
      </c>
      <c r="T152" s="224">
        <f>S152*H152</f>
        <v>0.67200000000000004</v>
      </c>
      <c r="AR152" s="225" t="s">
        <v>120</v>
      </c>
      <c r="AT152" s="225" t="s">
        <v>115</v>
      </c>
      <c r="AU152" s="225" t="s">
        <v>121</v>
      </c>
      <c r="AY152" s="15" t="s">
        <v>112</v>
      </c>
      <c r="BE152" s="226">
        <f>IF(N152="základná",J152,0)</f>
        <v>0</v>
      </c>
      <c r="BF152" s="226">
        <f>IF(N152="znížená",J152,0)</f>
        <v>0</v>
      </c>
      <c r="BG152" s="226">
        <f>IF(N152="zákl. prenesená",J152,0)</f>
        <v>0</v>
      </c>
      <c r="BH152" s="226">
        <f>IF(N152="zníž. prenesená",J152,0)</f>
        <v>0</v>
      </c>
      <c r="BI152" s="226">
        <f>IF(N152="nulová",J152,0)</f>
        <v>0</v>
      </c>
      <c r="BJ152" s="15" t="s">
        <v>121</v>
      </c>
      <c r="BK152" s="227">
        <f>ROUND(I152*H152,3)</f>
        <v>0</v>
      </c>
      <c r="BL152" s="15" t="s">
        <v>120</v>
      </c>
      <c r="BM152" s="225" t="s">
        <v>161</v>
      </c>
    </row>
    <row r="153" s="12" customFormat="1">
      <c r="B153" s="228"/>
      <c r="C153" s="229"/>
      <c r="D153" s="230" t="s">
        <v>123</v>
      </c>
      <c r="E153" s="231" t="s">
        <v>1</v>
      </c>
      <c r="F153" s="232" t="s">
        <v>162</v>
      </c>
      <c r="G153" s="229"/>
      <c r="H153" s="233">
        <v>42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123</v>
      </c>
      <c r="AU153" s="239" t="s">
        <v>121</v>
      </c>
      <c r="AV153" s="12" t="s">
        <v>121</v>
      </c>
      <c r="AW153" s="12" t="s">
        <v>30</v>
      </c>
      <c r="AX153" s="12" t="s">
        <v>80</v>
      </c>
      <c r="AY153" s="239" t="s">
        <v>112</v>
      </c>
    </row>
    <row r="154" s="1" customFormat="1" ht="24" customHeight="1">
      <c r="B154" s="36"/>
      <c r="C154" s="215" t="s">
        <v>163</v>
      </c>
      <c r="D154" s="215" t="s">
        <v>115</v>
      </c>
      <c r="E154" s="216" t="s">
        <v>164</v>
      </c>
      <c r="F154" s="217" t="s">
        <v>165</v>
      </c>
      <c r="G154" s="218" t="s">
        <v>118</v>
      </c>
      <c r="H154" s="219">
        <v>160</v>
      </c>
      <c r="I154" s="220"/>
      <c r="J154" s="219">
        <f>ROUND(I154*H154,3)</f>
        <v>0</v>
      </c>
      <c r="K154" s="217" t="s">
        <v>119</v>
      </c>
      <c r="L154" s="41"/>
      <c r="M154" s="221" t="s">
        <v>1</v>
      </c>
      <c r="N154" s="222" t="s">
        <v>41</v>
      </c>
      <c r="O154" s="84"/>
      <c r="P154" s="223">
        <f>O154*H154</f>
        <v>0</v>
      </c>
      <c r="Q154" s="223">
        <v>0</v>
      </c>
      <c r="R154" s="223">
        <f>Q154*H154</f>
        <v>0</v>
      </c>
      <c r="S154" s="223">
        <v>0.0080000000000000002</v>
      </c>
      <c r="T154" s="224">
        <f>S154*H154</f>
        <v>1.28</v>
      </c>
      <c r="AR154" s="225" t="s">
        <v>120</v>
      </c>
      <c r="AT154" s="225" t="s">
        <v>115</v>
      </c>
      <c r="AU154" s="225" t="s">
        <v>121</v>
      </c>
      <c r="AY154" s="15" t="s">
        <v>112</v>
      </c>
      <c r="BE154" s="226">
        <f>IF(N154="základná",J154,0)</f>
        <v>0</v>
      </c>
      <c r="BF154" s="226">
        <f>IF(N154="znížená",J154,0)</f>
        <v>0</v>
      </c>
      <c r="BG154" s="226">
        <f>IF(N154="zákl. prenesená",J154,0)</f>
        <v>0</v>
      </c>
      <c r="BH154" s="226">
        <f>IF(N154="zníž. prenesená",J154,0)</f>
        <v>0</v>
      </c>
      <c r="BI154" s="226">
        <f>IF(N154="nulová",J154,0)</f>
        <v>0</v>
      </c>
      <c r="BJ154" s="15" t="s">
        <v>121</v>
      </c>
      <c r="BK154" s="227">
        <f>ROUND(I154*H154,3)</f>
        <v>0</v>
      </c>
      <c r="BL154" s="15" t="s">
        <v>120</v>
      </c>
      <c r="BM154" s="225" t="s">
        <v>166</v>
      </c>
    </row>
    <row r="155" s="12" customFormat="1">
      <c r="B155" s="228"/>
      <c r="C155" s="229"/>
      <c r="D155" s="230" t="s">
        <v>123</v>
      </c>
      <c r="E155" s="231" t="s">
        <v>1</v>
      </c>
      <c r="F155" s="232" t="s">
        <v>167</v>
      </c>
      <c r="G155" s="229"/>
      <c r="H155" s="233">
        <v>3.6000000000000001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123</v>
      </c>
      <c r="AU155" s="239" t="s">
        <v>121</v>
      </c>
      <c r="AV155" s="12" t="s">
        <v>121</v>
      </c>
      <c r="AW155" s="12" t="s">
        <v>30</v>
      </c>
      <c r="AX155" s="12" t="s">
        <v>75</v>
      </c>
      <c r="AY155" s="239" t="s">
        <v>112</v>
      </c>
    </row>
    <row r="156" s="12" customFormat="1">
      <c r="B156" s="228"/>
      <c r="C156" s="229"/>
      <c r="D156" s="230" t="s">
        <v>123</v>
      </c>
      <c r="E156" s="231" t="s">
        <v>1</v>
      </c>
      <c r="F156" s="232" t="s">
        <v>168</v>
      </c>
      <c r="G156" s="229"/>
      <c r="H156" s="233">
        <v>36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123</v>
      </c>
      <c r="AU156" s="239" t="s">
        <v>121</v>
      </c>
      <c r="AV156" s="12" t="s">
        <v>121</v>
      </c>
      <c r="AW156" s="12" t="s">
        <v>30</v>
      </c>
      <c r="AX156" s="12" t="s">
        <v>75</v>
      </c>
      <c r="AY156" s="239" t="s">
        <v>112</v>
      </c>
    </row>
    <row r="157" s="12" customFormat="1">
      <c r="B157" s="228"/>
      <c r="C157" s="229"/>
      <c r="D157" s="230" t="s">
        <v>123</v>
      </c>
      <c r="E157" s="231" t="s">
        <v>1</v>
      </c>
      <c r="F157" s="232" t="s">
        <v>169</v>
      </c>
      <c r="G157" s="229"/>
      <c r="H157" s="233">
        <v>120.40000000000001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AT157" s="239" t="s">
        <v>123</v>
      </c>
      <c r="AU157" s="239" t="s">
        <v>121</v>
      </c>
      <c r="AV157" s="12" t="s">
        <v>121</v>
      </c>
      <c r="AW157" s="12" t="s">
        <v>30</v>
      </c>
      <c r="AX157" s="12" t="s">
        <v>75</v>
      </c>
      <c r="AY157" s="239" t="s">
        <v>112</v>
      </c>
    </row>
    <row r="158" s="13" customFormat="1">
      <c r="B158" s="240"/>
      <c r="C158" s="241"/>
      <c r="D158" s="230" t="s">
        <v>123</v>
      </c>
      <c r="E158" s="242" t="s">
        <v>1</v>
      </c>
      <c r="F158" s="243" t="s">
        <v>133</v>
      </c>
      <c r="G158" s="241"/>
      <c r="H158" s="244">
        <v>160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AT158" s="250" t="s">
        <v>123</v>
      </c>
      <c r="AU158" s="250" t="s">
        <v>121</v>
      </c>
      <c r="AV158" s="13" t="s">
        <v>120</v>
      </c>
      <c r="AW158" s="13" t="s">
        <v>30</v>
      </c>
      <c r="AX158" s="13" t="s">
        <v>80</v>
      </c>
      <c r="AY158" s="250" t="s">
        <v>112</v>
      </c>
    </row>
    <row r="159" s="1" customFormat="1" ht="24" customHeight="1">
      <c r="B159" s="36"/>
      <c r="C159" s="215" t="s">
        <v>146</v>
      </c>
      <c r="D159" s="215" t="s">
        <v>115</v>
      </c>
      <c r="E159" s="216" t="s">
        <v>170</v>
      </c>
      <c r="F159" s="217" t="s">
        <v>171</v>
      </c>
      <c r="G159" s="218" t="s">
        <v>118</v>
      </c>
      <c r="H159" s="219">
        <v>8.5999999999999996</v>
      </c>
      <c r="I159" s="220"/>
      <c r="J159" s="219">
        <f>ROUND(I159*H159,3)</f>
        <v>0</v>
      </c>
      <c r="K159" s="217" t="s">
        <v>119</v>
      </c>
      <c r="L159" s="41"/>
      <c r="M159" s="221" t="s">
        <v>1</v>
      </c>
      <c r="N159" s="222" t="s">
        <v>41</v>
      </c>
      <c r="O159" s="84"/>
      <c r="P159" s="223">
        <f>O159*H159</f>
        <v>0</v>
      </c>
      <c r="Q159" s="223">
        <v>0</v>
      </c>
      <c r="R159" s="223">
        <f>Q159*H159</f>
        <v>0</v>
      </c>
      <c r="S159" s="223">
        <v>0.0050000000000000001</v>
      </c>
      <c r="T159" s="224">
        <f>S159*H159</f>
        <v>0.042999999999999997</v>
      </c>
      <c r="AR159" s="225" t="s">
        <v>120</v>
      </c>
      <c r="AT159" s="225" t="s">
        <v>115</v>
      </c>
      <c r="AU159" s="225" t="s">
        <v>121</v>
      </c>
      <c r="AY159" s="15" t="s">
        <v>112</v>
      </c>
      <c r="BE159" s="226">
        <f>IF(N159="základná",J159,0)</f>
        <v>0</v>
      </c>
      <c r="BF159" s="226">
        <f>IF(N159="znížená",J159,0)</f>
        <v>0</v>
      </c>
      <c r="BG159" s="226">
        <f>IF(N159="zákl. prenesená",J159,0)</f>
        <v>0</v>
      </c>
      <c r="BH159" s="226">
        <f>IF(N159="zníž. prenesená",J159,0)</f>
        <v>0</v>
      </c>
      <c r="BI159" s="226">
        <f>IF(N159="nulová",J159,0)</f>
        <v>0</v>
      </c>
      <c r="BJ159" s="15" t="s">
        <v>121</v>
      </c>
      <c r="BK159" s="227">
        <f>ROUND(I159*H159,3)</f>
        <v>0</v>
      </c>
      <c r="BL159" s="15" t="s">
        <v>120</v>
      </c>
      <c r="BM159" s="225" t="s">
        <v>172</v>
      </c>
    </row>
    <row r="160" s="12" customFormat="1">
      <c r="B160" s="228"/>
      <c r="C160" s="229"/>
      <c r="D160" s="230" t="s">
        <v>123</v>
      </c>
      <c r="E160" s="231" t="s">
        <v>1</v>
      </c>
      <c r="F160" s="232" t="s">
        <v>173</v>
      </c>
      <c r="G160" s="229"/>
      <c r="H160" s="233">
        <v>8.5999999999999996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123</v>
      </c>
      <c r="AU160" s="239" t="s">
        <v>121</v>
      </c>
      <c r="AV160" s="12" t="s">
        <v>121</v>
      </c>
      <c r="AW160" s="12" t="s">
        <v>30</v>
      </c>
      <c r="AX160" s="12" t="s">
        <v>80</v>
      </c>
      <c r="AY160" s="239" t="s">
        <v>112</v>
      </c>
    </row>
    <row r="161" s="1" customFormat="1" ht="24" customHeight="1">
      <c r="B161" s="36"/>
      <c r="C161" s="215" t="s">
        <v>174</v>
      </c>
      <c r="D161" s="215" t="s">
        <v>115</v>
      </c>
      <c r="E161" s="216" t="s">
        <v>175</v>
      </c>
      <c r="F161" s="217" t="s">
        <v>176</v>
      </c>
      <c r="G161" s="218" t="s">
        <v>154</v>
      </c>
      <c r="H161" s="219">
        <v>3</v>
      </c>
      <c r="I161" s="220"/>
      <c r="J161" s="219">
        <f>ROUND(I161*H161,3)</f>
        <v>0</v>
      </c>
      <c r="K161" s="217" t="s">
        <v>119</v>
      </c>
      <c r="L161" s="41"/>
      <c r="M161" s="221" t="s">
        <v>1</v>
      </c>
      <c r="N161" s="222" t="s">
        <v>41</v>
      </c>
      <c r="O161" s="84"/>
      <c r="P161" s="223">
        <f>O161*H161</f>
        <v>0</v>
      </c>
      <c r="Q161" s="223">
        <v>0</v>
      </c>
      <c r="R161" s="223">
        <f>Q161*H161</f>
        <v>0</v>
      </c>
      <c r="S161" s="223">
        <v>0.029999999999999999</v>
      </c>
      <c r="T161" s="224">
        <f>S161*H161</f>
        <v>0.089999999999999997</v>
      </c>
      <c r="AR161" s="225" t="s">
        <v>120</v>
      </c>
      <c r="AT161" s="225" t="s">
        <v>115</v>
      </c>
      <c r="AU161" s="225" t="s">
        <v>121</v>
      </c>
      <c r="AY161" s="15" t="s">
        <v>112</v>
      </c>
      <c r="BE161" s="226">
        <f>IF(N161="základná",J161,0)</f>
        <v>0</v>
      </c>
      <c r="BF161" s="226">
        <f>IF(N161="znížená",J161,0)</f>
        <v>0</v>
      </c>
      <c r="BG161" s="226">
        <f>IF(N161="zákl. prenesená",J161,0)</f>
        <v>0</v>
      </c>
      <c r="BH161" s="226">
        <f>IF(N161="zníž. prenesená",J161,0)</f>
        <v>0</v>
      </c>
      <c r="BI161" s="226">
        <f>IF(N161="nulová",J161,0)</f>
        <v>0</v>
      </c>
      <c r="BJ161" s="15" t="s">
        <v>121</v>
      </c>
      <c r="BK161" s="227">
        <f>ROUND(I161*H161,3)</f>
        <v>0</v>
      </c>
      <c r="BL161" s="15" t="s">
        <v>120</v>
      </c>
      <c r="BM161" s="225" t="s">
        <v>177</v>
      </c>
    </row>
    <row r="162" s="12" customFormat="1">
      <c r="B162" s="228"/>
      <c r="C162" s="229"/>
      <c r="D162" s="230" t="s">
        <v>123</v>
      </c>
      <c r="E162" s="231" t="s">
        <v>1</v>
      </c>
      <c r="F162" s="232" t="s">
        <v>178</v>
      </c>
      <c r="G162" s="229"/>
      <c r="H162" s="233">
        <v>3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123</v>
      </c>
      <c r="AU162" s="239" t="s">
        <v>121</v>
      </c>
      <c r="AV162" s="12" t="s">
        <v>121</v>
      </c>
      <c r="AW162" s="12" t="s">
        <v>30</v>
      </c>
      <c r="AX162" s="12" t="s">
        <v>80</v>
      </c>
      <c r="AY162" s="239" t="s">
        <v>112</v>
      </c>
    </row>
    <row r="163" s="1" customFormat="1" ht="24" customHeight="1">
      <c r="B163" s="36"/>
      <c r="C163" s="215" t="s">
        <v>179</v>
      </c>
      <c r="D163" s="215" t="s">
        <v>115</v>
      </c>
      <c r="E163" s="216" t="s">
        <v>180</v>
      </c>
      <c r="F163" s="217" t="s">
        <v>181</v>
      </c>
      <c r="G163" s="218" t="s">
        <v>127</v>
      </c>
      <c r="H163" s="219">
        <v>6.75</v>
      </c>
      <c r="I163" s="220"/>
      <c r="J163" s="219">
        <f>ROUND(I163*H163,3)</f>
        <v>0</v>
      </c>
      <c r="K163" s="217" t="s">
        <v>1</v>
      </c>
      <c r="L163" s="41"/>
      <c r="M163" s="221" t="s">
        <v>1</v>
      </c>
      <c r="N163" s="222" t="s">
        <v>41</v>
      </c>
      <c r="O163" s="84"/>
      <c r="P163" s="223">
        <f>O163*H163</f>
        <v>0</v>
      </c>
      <c r="Q163" s="223">
        <v>0</v>
      </c>
      <c r="R163" s="223">
        <f>Q163*H163</f>
        <v>0</v>
      </c>
      <c r="S163" s="223">
        <v>0.002</v>
      </c>
      <c r="T163" s="224">
        <f>S163*H163</f>
        <v>0.0135</v>
      </c>
      <c r="AR163" s="225" t="s">
        <v>120</v>
      </c>
      <c r="AT163" s="225" t="s">
        <v>115</v>
      </c>
      <c r="AU163" s="225" t="s">
        <v>121</v>
      </c>
      <c r="AY163" s="15" t="s">
        <v>112</v>
      </c>
      <c r="BE163" s="226">
        <f>IF(N163="základná",J163,0)</f>
        <v>0</v>
      </c>
      <c r="BF163" s="226">
        <f>IF(N163="znížená",J163,0)</f>
        <v>0</v>
      </c>
      <c r="BG163" s="226">
        <f>IF(N163="zákl. prenesená",J163,0)</f>
        <v>0</v>
      </c>
      <c r="BH163" s="226">
        <f>IF(N163="zníž. prenesená",J163,0)</f>
        <v>0</v>
      </c>
      <c r="BI163" s="226">
        <f>IF(N163="nulová",J163,0)</f>
        <v>0</v>
      </c>
      <c r="BJ163" s="15" t="s">
        <v>121</v>
      </c>
      <c r="BK163" s="227">
        <f>ROUND(I163*H163,3)</f>
        <v>0</v>
      </c>
      <c r="BL163" s="15" t="s">
        <v>120</v>
      </c>
      <c r="BM163" s="225" t="s">
        <v>182</v>
      </c>
    </row>
    <row r="164" s="12" customFormat="1">
      <c r="B164" s="228"/>
      <c r="C164" s="229"/>
      <c r="D164" s="230" t="s">
        <v>123</v>
      </c>
      <c r="E164" s="231" t="s">
        <v>1</v>
      </c>
      <c r="F164" s="232" t="s">
        <v>183</v>
      </c>
      <c r="G164" s="229"/>
      <c r="H164" s="233">
        <v>4.3200000000000003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123</v>
      </c>
      <c r="AU164" s="239" t="s">
        <v>121</v>
      </c>
      <c r="AV164" s="12" t="s">
        <v>121</v>
      </c>
      <c r="AW164" s="12" t="s">
        <v>30</v>
      </c>
      <c r="AX164" s="12" t="s">
        <v>75</v>
      </c>
      <c r="AY164" s="239" t="s">
        <v>112</v>
      </c>
    </row>
    <row r="165" s="12" customFormat="1">
      <c r="B165" s="228"/>
      <c r="C165" s="229"/>
      <c r="D165" s="230" t="s">
        <v>123</v>
      </c>
      <c r="E165" s="231" t="s">
        <v>1</v>
      </c>
      <c r="F165" s="232" t="s">
        <v>184</v>
      </c>
      <c r="G165" s="229"/>
      <c r="H165" s="233">
        <v>2.4300000000000002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123</v>
      </c>
      <c r="AU165" s="239" t="s">
        <v>121</v>
      </c>
      <c r="AV165" s="12" t="s">
        <v>121</v>
      </c>
      <c r="AW165" s="12" t="s">
        <v>30</v>
      </c>
      <c r="AX165" s="12" t="s">
        <v>75</v>
      </c>
      <c r="AY165" s="239" t="s">
        <v>112</v>
      </c>
    </row>
    <row r="166" s="13" customFormat="1">
      <c r="B166" s="240"/>
      <c r="C166" s="241"/>
      <c r="D166" s="230" t="s">
        <v>123</v>
      </c>
      <c r="E166" s="242" t="s">
        <v>1</v>
      </c>
      <c r="F166" s="243" t="s">
        <v>133</v>
      </c>
      <c r="G166" s="241"/>
      <c r="H166" s="244">
        <v>6.75</v>
      </c>
      <c r="I166" s="245"/>
      <c r="J166" s="241"/>
      <c r="K166" s="241"/>
      <c r="L166" s="246"/>
      <c r="M166" s="247"/>
      <c r="N166" s="248"/>
      <c r="O166" s="248"/>
      <c r="P166" s="248"/>
      <c r="Q166" s="248"/>
      <c r="R166" s="248"/>
      <c r="S166" s="248"/>
      <c r="T166" s="249"/>
      <c r="AT166" s="250" t="s">
        <v>123</v>
      </c>
      <c r="AU166" s="250" t="s">
        <v>121</v>
      </c>
      <c r="AV166" s="13" t="s">
        <v>120</v>
      </c>
      <c r="AW166" s="13" t="s">
        <v>30</v>
      </c>
      <c r="AX166" s="13" t="s">
        <v>80</v>
      </c>
      <c r="AY166" s="250" t="s">
        <v>112</v>
      </c>
    </row>
    <row r="167" s="1" customFormat="1" ht="36" customHeight="1">
      <c r="B167" s="36"/>
      <c r="C167" s="215" t="s">
        <v>185</v>
      </c>
      <c r="D167" s="215" t="s">
        <v>115</v>
      </c>
      <c r="E167" s="216" t="s">
        <v>186</v>
      </c>
      <c r="F167" s="217" t="s">
        <v>187</v>
      </c>
      <c r="G167" s="218" t="s">
        <v>127</v>
      </c>
      <c r="H167" s="219">
        <v>7.8300000000000001</v>
      </c>
      <c r="I167" s="220"/>
      <c r="J167" s="219">
        <f>ROUND(I167*H167,3)</f>
        <v>0</v>
      </c>
      <c r="K167" s="217" t="s">
        <v>119</v>
      </c>
      <c r="L167" s="41"/>
      <c r="M167" s="221" t="s">
        <v>1</v>
      </c>
      <c r="N167" s="222" t="s">
        <v>41</v>
      </c>
      <c r="O167" s="84"/>
      <c r="P167" s="223">
        <f>O167*H167</f>
        <v>0</v>
      </c>
      <c r="Q167" s="223">
        <v>0</v>
      </c>
      <c r="R167" s="223">
        <f>Q167*H167</f>
        <v>0</v>
      </c>
      <c r="S167" s="223">
        <v>0.068000000000000005</v>
      </c>
      <c r="T167" s="224">
        <f>S167*H167</f>
        <v>0.53244000000000002</v>
      </c>
      <c r="AR167" s="225" t="s">
        <v>120</v>
      </c>
      <c r="AT167" s="225" t="s">
        <v>115</v>
      </c>
      <c r="AU167" s="225" t="s">
        <v>121</v>
      </c>
      <c r="AY167" s="15" t="s">
        <v>112</v>
      </c>
      <c r="BE167" s="226">
        <f>IF(N167="základná",J167,0)</f>
        <v>0</v>
      </c>
      <c r="BF167" s="226">
        <f>IF(N167="znížená",J167,0)</f>
        <v>0</v>
      </c>
      <c r="BG167" s="226">
        <f>IF(N167="zákl. prenesená",J167,0)</f>
        <v>0</v>
      </c>
      <c r="BH167" s="226">
        <f>IF(N167="zníž. prenesená",J167,0)</f>
        <v>0</v>
      </c>
      <c r="BI167" s="226">
        <f>IF(N167="nulová",J167,0)</f>
        <v>0</v>
      </c>
      <c r="BJ167" s="15" t="s">
        <v>121</v>
      </c>
      <c r="BK167" s="227">
        <f>ROUND(I167*H167,3)</f>
        <v>0</v>
      </c>
      <c r="BL167" s="15" t="s">
        <v>120</v>
      </c>
      <c r="BM167" s="225" t="s">
        <v>188</v>
      </c>
    </row>
    <row r="168" s="12" customFormat="1">
      <c r="B168" s="228"/>
      <c r="C168" s="229"/>
      <c r="D168" s="230" t="s">
        <v>123</v>
      </c>
      <c r="E168" s="231" t="s">
        <v>1</v>
      </c>
      <c r="F168" s="232" t="s">
        <v>138</v>
      </c>
      <c r="G168" s="229"/>
      <c r="H168" s="233">
        <v>7.8300000000000001</v>
      </c>
      <c r="I168" s="234"/>
      <c r="J168" s="229"/>
      <c r="K168" s="229"/>
      <c r="L168" s="235"/>
      <c r="M168" s="236"/>
      <c r="N168" s="237"/>
      <c r="O168" s="237"/>
      <c r="P168" s="237"/>
      <c r="Q168" s="237"/>
      <c r="R168" s="237"/>
      <c r="S168" s="237"/>
      <c r="T168" s="238"/>
      <c r="AT168" s="239" t="s">
        <v>123</v>
      </c>
      <c r="AU168" s="239" t="s">
        <v>121</v>
      </c>
      <c r="AV168" s="12" t="s">
        <v>121</v>
      </c>
      <c r="AW168" s="12" t="s">
        <v>30</v>
      </c>
      <c r="AX168" s="12" t="s">
        <v>80</v>
      </c>
      <c r="AY168" s="239" t="s">
        <v>112</v>
      </c>
    </row>
    <row r="169" s="1" customFormat="1" ht="16.5" customHeight="1">
      <c r="B169" s="36"/>
      <c r="C169" s="215" t="s">
        <v>189</v>
      </c>
      <c r="D169" s="215" t="s">
        <v>115</v>
      </c>
      <c r="E169" s="216" t="s">
        <v>190</v>
      </c>
      <c r="F169" s="217" t="s">
        <v>191</v>
      </c>
      <c r="G169" s="218" t="s">
        <v>192</v>
      </c>
      <c r="H169" s="219">
        <v>2.823</v>
      </c>
      <c r="I169" s="220"/>
      <c r="J169" s="219">
        <f>ROUND(I169*H169,3)</f>
        <v>0</v>
      </c>
      <c r="K169" s="217" t="s">
        <v>119</v>
      </c>
      <c r="L169" s="41"/>
      <c r="M169" s="221" t="s">
        <v>1</v>
      </c>
      <c r="N169" s="222" t="s">
        <v>41</v>
      </c>
      <c r="O169" s="84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AR169" s="225" t="s">
        <v>120</v>
      </c>
      <c r="AT169" s="225" t="s">
        <v>115</v>
      </c>
      <c r="AU169" s="225" t="s">
        <v>121</v>
      </c>
      <c r="AY169" s="15" t="s">
        <v>112</v>
      </c>
      <c r="BE169" s="226">
        <f>IF(N169="základná",J169,0)</f>
        <v>0</v>
      </c>
      <c r="BF169" s="226">
        <f>IF(N169="znížená",J169,0)</f>
        <v>0</v>
      </c>
      <c r="BG169" s="226">
        <f>IF(N169="zákl. prenesená",J169,0)</f>
        <v>0</v>
      </c>
      <c r="BH169" s="226">
        <f>IF(N169="zníž. prenesená",J169,0)</f>
        <v>0</v>
      </c>
      <c r="BI169" s="226">
        <f>IF(N169="nulová",J169,0)</f>
        <v>0</v>
      </c>
      <c r="BJ169" s="15" t="s">
        <v>121</v>
      </c>
      <c r="BK169" s="227">
        <f>ROUND(I169*H169,3)</f>
        <v>0</v>
      </c>
      <c r="BL169" s="15" t="s">
        <v>120</v>
      </c>
      <c r="BM169" s="225" t="s">
        <v>193</v>
      </c>
    </row>
    <row r="170" s="1" customFormat="1" ht="24" customHeight="1">
      <c r="B170" s="36"/>
      <c r="C170" s="215" t="s">
        <v>194</v>
      </c>
      <c r="D170" s="215" t="s">
        <v>115</v>
      </c>
      <c r="E170" s="216" t="s">
        <v>195</v>
      </c>
      <c r="F170" s="217" t="s">
        <v>196</v>
      </c>
      <c r="G170" s="218" t="s">
        <v>192</v>
      </c>
      <c r="H170" s="219">
        <v>2.823</v>
      </c>
      <c r="I170" s="220"/>
      <c r="J170" s="219">
        <f>ROUND(I170*H170,3)</f>
        <v>0</v>
      </c>
      <c r="K170" s="217" t="s">
        <v>119</v>
      </c>
      <c r="L170" s="41"/>
      <c r="M170" s="221" t="s">
        <v>1</v>
      </c>
      <c r="N170" s="222" t="s">
        <v>41</v>
      </c>
      <c r="O170" s="84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AR170" s="225" t="s">
        <v>120</v>
      </c>
      <c r="AT170" s="225" t="s">
        <v>115</v>
      </c>
      <c r="AU170" s="225" t="s">
        <v>121</v>
      </c>
      <c r="AY170" s="15" t="s">
        <v>112</v>
      </c>
      <c r="BE170" s="226">
        <f>IF(N170="základná",J170,0)</f>
        <v>0</v>
      </c>
      <c r="BF170" s="226">
        <f>IF(N170="znížená",J170,0)</f>
        <v>0</v>
      </c>
      <c r="BG170" s="226">
        <f>IF(N170="zákl. prenesená",J170,0)</f>
        <v>0</v>
      </c>
      <c r="BH170" s="226">
        <f>IF(N170="zníž. prenesená",J170,0)</f>
        <v>0</v>
      </c>
      <c r="BI170" s="226">
        <f>IF(N170="nulová",J170,0)</f>
        <v>0</v>
      </c>
      <c r="BJ170" s="15" t="s">
        <v>121</v>
      </c>
      <c r="BK170" s="227">
        <f>ROUND(I170*H170,3)</f>
        <v>0</v>
      </c>
      <c r="BL170" s="15" t="s">
        <v>120</v>
      </c>
      <c r="BM170" s="225" t="s">
        <v>197</v>
      </c>
    </row>
    <row r="171" s="1" customFormat="1" ht="24" customHeight="1">
      <c r="B171" s="36"/>
      <c r="C171" s="215" t="s">
        <v>198</v>
      </c>
      <c r="D171" s="215" t="s">
        <v>115</v>
      </c>
      <c r="E171" s="216" t="s">
        <v>199</v>
      </c>
      <c r="F171" s="217" t="s">
        <v>200</v>
      </c>
      <c r="G171" s="218" t="s">
        <v>192</v>
      </c>
      <c r="H171" s="219">
        <v>2.823</v>
      </c>
      <c r="I171" s="220"/>
      <c r="J171" s="219">
        <f>ROUND(I171*H171,3)</f>
        <v>0</v>
      </c>
      <c r="K171" s="217" t="s">
        <v>119</v>
      </c>
      <c r="L171" s="41"/>
      <c r="M171" s="221" t="s">
        <v>1</v>
      </c>
      <c r="N171" s="222" t="s">
        <v>41</v>
      </c>
      <c r="O171" s="84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AR171" s="225" t="s">
        <v>120</v>
      </c>
      <c r="AT171" s="225" t="s">
        <v>115</v>
      </c>
      <c r="AU171" s="225" t="s">
        <v>121</v>
      </c>
      <c r="AY171" s="15" t="s">
        <v>112</v>
      </c>
      <c r="BE171" s="226">
        <f>IF(N171="základná",J171,0)</f>
        <v>0</v>
      </c>
      <c r="BF171" s="226">
        <f>IF(N171="znížená",J171,0)</f>
        <v>0</v>
      </c>
      <c r="BG171" s="226">
        <f>IF(N171="zákl. prenesená",J171,0)</f>
        <v>0</v>
      </c>
      <c r="BH171" s="226">
        <f>IF(N171="zníž. prenesená",J171,0)</f>
        <v>0</v>
      </c>
      <c r="BI171" s="226">
        <f>IF(N171="nulová",J171,0)</f>
        <v>0</v>
      </c>
      <c r="BJ171" s="15" t="s">
        <v>121</v>
      </c>
      <c r="BK171" s="227">
        <f>ROUND(I171*H171,3)</f>
        <v>0</v>
      </c>
      <c r="BL171" s="15" t="s">
        <v>120</v>
      </c>
      <c r="BM171" s="225" t="s">
        <v>201</v>
      </c>
    </row>
    <row r="172" s="1" customFormat="1" ht="24" customHeight="1">
      <c r="B172" s="36"/>
      <c r="C172" s="215" t="s">
        <v>202</v>
      </c>
      <c r="D172" s="215" t="s">
        <v>115</v>
      </c>
      <c r="E172" s="216" t="s">
        <v>203</v>
      </c>
      <c r="F172" s="217" t="s">
        <v>204</v>
      </c>
      <c r="G172" s="218" t="s">
        <v>192</v>
      </c>
      <c r="H172" s="219">
        <v>2.823</v>
      </c>
      <c r="I172" s="220"/>
      <c r="J172" s="219">
        <f>ROUND(I172*H172,3)</f>
        <v>0</v>
      </c>
      <c r="K172" s="217" t="s">
        <v>119</v>
      </c>
      <c r="L172" s="41"/>
      <c r="M172" s="221" t="s">
        <v>1</v>
      </c>
      <c r="N172" s="222" t="s">
        <v>41</v>
      </c>
      <c r="O172" s="84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AR172" s="225" t="s">
        <v>120</v>
      </c>
      <c r="AT172" s="225" t="s">
        <v>115</v>
      </c>
      <c r="AU172" s="225" t="s">
        <v>121</v>
      </c>
      <c r="AY172" s="15" t="s">
        <v>112</v>
      </c>
      <c r="BE172" s="226">
        <f>IF(N172="základná",J172,0)</f>
        <v>0</v>
      </c>
      <c r="BF172" s="226">
        <f>IF(N172="znížená",J172,0)</f>
        <v>0</v>
      </c>
      <c r="BG172" s="226">
        <f>IF(N172="zákl. prenesená",J172,0)</f>
        <v>0</v>
      </c>
      <c r="BH172" s="226">
        <f>IF(N172="zníž. prenesená",J172,0)</f>
        <v>0</v>
      </c>
      <c r="BI172" s="226">
        <f>IF(N172="nulová",J172,0)</f>
        <v>0</v>
      </c>
      <c r="BJ172" s="15" t="s">
        <v>121</v>
      </c>
      <c r="BK172" s="227">
        <f>ROUND(I172*H172,3)</f>
        <v>0</v>
      </c>
      <c r="BL172" s="15" t="s">
        <v>120</v>
      </c>
      <c r="BM172" s="225" t="s">
        <v>205</v>
      </c>
    </row>
    <row r="173" s="1" customFormat="1" ht="24" customHeight="1">
      <c r="B173" s="36"/>
      <c r="C173" s="215" t="s">
        <v>206</v>
      </c>
      <c r="D173" s="215" t="s">
        <v>115</v>
      </c>
      <c r="E173" s="216" t="s">
        <v>207</v>
      </c>
      <c r="F173" s="217" t="s">
        <v>208</v>
      </c>
      <c r="G173" s="218" t="s">
        <v>192</v>
      </c>
      <c r="H173" s="219">
        <v>2.823</v>
      </c>
      <c r="I173" s="220"/>
      <c r="J173" s="219">
        <f>ROUND(I173*H173,3)</f>
        <v>0</v>
      </c>
      <c r="K173" s="217" t="s">
        <v>1</v>
      </c>
      <c r="L173" s="41"/>
      <c r="M173" s="221" t="s">
        <v>1</v>
      </c>
      <c r="N173" s="222" t="s">
        <v>41</v>
      </c>
      <c r="O173" s="84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AR173" s="225" t="s">
        <v>120</v>
      </c>
      <c r="AT173" s="225" t="s">
        <v>115</v>
      </c>
      <c r="AU173" s="225" t="s">
        <v>121</v>
      </c>
      <c r="AY173" s="15" t="s">
        <v>112</v>
      </c>
      <c r="BE173" s="226">
        <f>IF(N173="základná",J173,0)</f>
        <v>0</v>
      </c>
      <c r="BF173" s="226">
        <f>IF(N173="znížená",J173,0)</f>
        <v>0</v>
      </c>
      <c r="BG173" s="226">
        <f>IF(N173="zákl. prenesená",J173,0)</f>
        <v>0</v>
      </c>
      <c r="BH173" s="226">
        <f>IF(N173="zníž. prenesená",J173,0)</f>
        <v>0</v>
      </c>
      <c r="BI173" s="226">
        <f>IF(N173="nulová",J173,0)</f>
        <v>0</v>
      </c>
      <c r="BJ173" s="15" t="s">
        <v>121</v>
      </c>
      <c r="BK173" s="227">
        <f>ROUND(I173*H173,3)</f>
        <v>0</v>
      </c>
      <c r="BL173" s="15" t="s">
        <v>120</v>
      </c>
      <c r="BM173" s="225" t="s">
        <v>209</v>
      </c>
    </row>
    <row r="174" s="11" customFormat="1" ht="22.8" customHeight="1">
      <c r="B174" s="199"/>
      <c r="C174" s="200"/>
      <c r="D174" s="201" t="s">
        <v>74</v>
      </c>
      <c r="E174" s="213" t="s">
        <v>210</v>
      </c>
      <c r="F174" s="213" t="s">
        <v>211</v>
      </c>
      <c r="G174" s="200"/>
      <c r="H174" s="200"/>
      <c r="I174" s="203"/>
      <c r="J174" s="214">
        <f>BK174</f>
        <v>0</v>
      </c>
      <c r="K174" s="200"/>
      <c r="L174" s="205"/>
      <c r="M174" s="206"/>
      <c r="N174" s="207"/>
      <c r="O174" s="207"/>
      <c r="P174" s="208">
        <f>P175</f>
        <v>0</v>
      </c>
      <c r="Q174" s="207"/>
      <c r="R174" s="208">
        <f>R175</f>
        <v>0</v>
      </c>
      <c r="S174" s="207"/>
      <c r="T174" s="209">
        <f>T175</f>
        <v>0</v>
      </c>
      <c r="AR174" s="210" t="s">
        <v>80</v>
      </c>
      <c r="AT174" s="211" t="s">
        <v>74</v>
      </c>
      <c r="AU174" s="211" t="s">
        <v>80</v>
      </c>
      <c r="AY174" s="210" t="s">
        <v>112</v>
      </c>
      <c r="BK174" s="212">
        <f>BK175</f>
        <v>0</v>
      </c>
    </row>
    <row r="175" s="1" customFormat="1" ht="16.5" customHeight="1">
      <c r="B175" s="36"/>
      <c r="C175" s="215" t="s">
        <v>212</v>
      </c>
      <c r="D175" s="215" t="s">
        <v>115</v>
      </c>
      <c r="E175" s="216" t="s">
        <v>213</v>
      </c>
      <c r="F175" s="217" t="s">
        <v>214</v>
      </c>
      <c r="G175" s="218" t="s">
        <v>192</v>
      </c>
      <c r="H175" s="219">
        <v>0.96299999999999997</v>
      </c>
      <c r="I175" s="220"/>
      <c r="J175" s="219">
        <f>ROUND(I175*H175,3)</f>
        <v>0</v>
      </c>
      <c r="K175" s="217" t="s">
        <v>119</v>
      </c>
      <c r="L175" s="41"/>
      <c r="M175" s="221" t="s">
        <v>1</v>
      </c>
      <c r="N175" s="222" t="s">
        <v>41</v>
      </c>
      <c r="O175" s="84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AR175" s="225" t="s">
        <v>120</v>
      </c>
      <c r="AT175" s="225" t="s">
        <v>115</v>
      </c>
      <c r="AU175" s="225" t="s">
        <v>121</v>
      </c>
      <c r="AY175" s="15" t="s">
        <v>112</v>
      </c>
      <c r="BE175" s="226">
        <f>IF(N175="základná",J175,0)</f>
        <v>0</v>
      </c>
      <c r="BF175" s="226">
        <f>IF(N175="znížená",J175,0)</f>
        <v>0</v>
      </c>
      <c r="BG175" s="226">
        <f>IF(N175="zákl. prenesená",J175,0)</f>
        <v>0</v>
      </c>
      <c r="BH175" s="226">
        <f>IF(N175="zníž. prenesená",J175,0)</f>
        <v>0</v>
      </c>
      <c r="BI175" s="226">
        <f>IF(N175="nulová",J175,0)</f>
        <v>0</v>
      </c>
      <c r="BJ175" s="15" t="s">
        <v>121</v>
      </c>
      <c r="BK175" s="227">
        <f>ROUND(I175*H175,3)</f>
        <v>0</v>
      </c>
      <c r="BL175" s="15" t="s">
        <v>120</v>
      </c>
      <c r="BM175" s="225" t="s">
        <v>215</v>
      </c>
    </row>
    <row r="176" s="11" customFormat="1" ht="25.92" customHeight="1">
      <c r="B176" s="199"/>
      <c r="C176" s="200"/>
      <c r="D176" s="201" t="s">
        <v>74</v>
      </c>
      <c r="E176" s="202" t="s">
        <v>216</v>
      </c>
      <c r="F176" s="202" t="s">
        <v>217</v>
      </c>
      <c r="G176" s="200"/>
      <c r="H176" s="200"/>
      <c r="I176" s="203"/>
      <c r="J176" s="204">
        <f>BK176</f>
        <v>0</v>
      </c>
      <c r="K176" s="200"/>
      <c r="L176" s="205"/>
      <c r="M176" s="206"/>
      <c r="N176" s="207"/>
      <c r="O176" s="207"/>
      <c r="P176" s="208">
        <f>P177+P184+P201+P234+P239</f>
        <v>0</v>
      </c>
      <c r="Q176" s="207"/>
      <c r="R176" s="208">
        <f>R177+R184+R201+R234+R239</f>
        <v>4.2471020499999996</v>
      </c>
      <c r="S176" s="207"/>
      <c r="T176" s="209">
        <f>T177+T184+T201+T234+T239</f>
        <v>0</v>
      </c>
      <c r="AR176" s="210" t="s">
        <v>121</v>
      </c>
      <c r="AT176" s="211" t="s">
        <v>74</v>
      </c>
      <c r="AU176" s="211" t="s">
        <v>75</v>
      </c>
      <c r="AY176" s="210" t="s">
        <v>112</v>
      </c>
      <c r="BK176" s="212">
        <f>BK177+BK184+BK201+BK234+BK239</f>
        <v>0</v>
      </c>
    </row>
    <row r="177" s="11" customFormat="1" ht="22.8" customHeight="1">
      <c r="B177" s="199"/>
      <c r="C177" s="200"/>
      <c r="D177" s="201" t="s">
        <v>74</v>
      </c>
      <c r="E177" s="213" t="s">
        <v>218</v>
      </c>
      <c r="F177" s="213" t="s">
        <v>219</v>
      </c>
      <c r="G177" s="200"/>
      <c r="H177" s="200"/>
      <c r="I177" s="203"/>
      <c r="J177" s="214">
        <f>BK177</f>
        <v>0</v>
      </c>
      <c r="K177" s="200"/>
      <c r="L177" s="205"/>
      <c r="M177" s="206"/>
      <c r="N177" s="207"/>
      <c r="O177" s="207"/>
      <c r="P177" s="208">
        <f>SUM(P178:P183)</f>
        <v>0</v>
      </c>
      <c r="Q177" s="207"/>
      <c r="R177" s="208">
        <f>SUM(R178:R183)</f>
        <v>0.057420000000000006</v>
      </c>
      <c r="S177" s="207"/>
      <c r="T177" s="209">
        <f>SUM(T178:T183)</f>
        <v>0</v>
      </c>
      <c r="AR177" s="210" t="s">
        <v>121</v>
      </c>
      <c r="AT177" s="211" t="s">
        <v>74</v>
      </c>
      <c r="AU177" s="211" t="s">
        <v>80</v>
      </c>
      <c r="AY177" s="210" t="s">
        <v>112</v>
      </c>
      <c r="BK177" s="212">
        <f>SUM(BK178:BK183)</f>
        <v>0</v>
      </c>
    </row>
    <row r="178" s="1" customFormat="1" ht="24" customHeight="1">
      <c r="B178" s="36"/>
      <c r="C178" s="215" t="s">
        <v>220</v>
      </c>
      <c r="D178" s="215" t="s">
        <v>115</v>
      </c>
      <c r="E178" s="216" t="s">
        <v>221</v>
      </c>
      <c r="F178" s="217" t="s">
        <v>222</v>
      </c>
      <c r="G178" s="218" t="s">
        <v>118</v>
      </c>
      <c r="H178" s="219">
        <v>52.200000000000003</v>
      </c>
      <c r="I178" s="220"/>
      <c r="J178" s="219">
        <f>ROUND(I178*H178,3)</f>
        <v>0</v>
      </c>
      <c r="K178" s="217" t="s">
        <v>119</v>
      </c>
      <c r="L178" s="41"/>
      <c r="M178" s="221" t="s">
        <v>1</v>
      </c>
      <c r="N178" s="222" t="s">
        <v>41</v>
      </c>
      <c r="O178" s="84"/>
      <c r="P178" s="223">
        <f>O178*H178</f>
        <v>0</v>
      </c>
      <c r="Q178" s="223">
        <v>0.0011000000000000001</v>
      </c>
      <c r="R178" s="223">
        <f>Q178*H178</f>
        <v>0.057420000000000006</v>
      </c>
      <c r="S178" s="223">
        <v>0</v>
      </c>
      <c r="T178" s="224">
        <f>S178*H178</f>
        <v>0</v>
      </c>
      <c r="AR178" s="225" t="s">
        <v>202</v>
      </c>
      <c r="AT178" s="225" t="s">
        <v>115</v>
      </c>
      <c r="AU178" s="225" t="s">
        <v>121</v>
      </c>
      <c r="AY178" s="15" t="s">
        <v>112</v>
      </c>
      <c r="BE178" s="226">
        <f>IF(N178="základná",J178,0)</f>
        <v>0</v>
      </c>
      <c r="BF178" s="226">
        <f>IF(N178="znížená",J178,0)</f>
        <v>0</v>
      </c>
      <c r="BG178" s="226">
        <f>IF(N178="zákl. prenesená",J178,0)</f>
        <v>0</v>
      </c>
      <c r="BH178" s="226">
        <f>IF(N178="zníž. prenesená",J178,0)</f>
        <v>0</v>
      </c>
      <c r="BI178" s="226">
        <f>IF(N178="nulová",J178,0)</f>
        <v>0</v>
      </c>
      <c r="BJ178" s="15" t="s">
        <v>121</v>
      </c>
      <c r="BK178" s="227">
        <f>ROUND(I178*H178,3)</f>
        <v>0</v>
      </c>
      <c r="BL178" s="15" t="s">
        <v>202</v>
      </c>
      <c r="BM178" s="225" t="s">
        <v>223</v>
      </c>
    </row>
    <row r="179" s="12" customFormat="1">
      <c r="B179" s="228"/>
      <c r="C179" s="229"/>
      <c r="D179" s="230" t="s">
        <v>123</v>
      </c>
      <c r="E179" s="231" t="s">
        <v>1</v>
      </c>
      <c r="F179" s="232" t="s">
        <v>224</v>
      </c>
      <c r="G179" s="229"/>
      <c r="H179" s="233">
        <v>0.90000000000000002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123</v>
      </c>
      <c r="AU179" s="239" t="s">
        <v>121</v>
      </c>
      <c r="AV179" s="12" t="s">
        <v>121</v>
      </c>
      <c r="AW179" s="12" t="s">
        <v>30</v>
      </c>
      <c r="AX179" s="12" t="s">
        <v>75</v>
      </c>
      <c r="AY179" s="239" t="s">
        <v>112</v>
      </c>
    </row>
    <row r="180" s="12" customFormat="1">
      <c r="B180" s="228"/>
      <c r="C180" s="229"/>
      <c r="D180" s="230" t="s">
        <v>123</v>
      </c>
      <c r="E180" s="231" t="s">
        <v>1</v>
      </c>
      <c r="F180" s="232" t="s">
        <v>225</v>
      </c>
      <c r="G180" s="229"/>
      <c r="H180" s="233">
        <v>13.5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123</v>
      </c>
      <c r="AU180" s="239" t="s">
        <v>121</v>
      </c>
      <c r="AV180" s="12" t="s">
        <v>121</v>
      </c>
      <c r="AW180" s="12" t="s">
        <v>30</v>
      </c>
      <c r="AX180" s="12" t="s">
        <v>75</v>
      </c>
      <c r="AY180" s="239" t="s">
        <v>112</v>
      </c>
    </row>
    <row r="181" s="12" customFormat="1">
      <c r="B181" s="228"/>
      <c r="C181" s="229"/>
      <c r="D181" s="230" t="s">
        <v>123</v>
      </c>
      <c r="E181" s="231" t="s">
        <v>1</v>
      </c>
      <c r="F181" s="232" t="s">
        <v>226</v>
      </c>
      <c r="G181" s="229"/>
      <c r="H181" s="233">
        <v>37.799999999999997</v>
      </c>
      <c r="I181" s="234"/>
      <c r="J181" s="229"/>
      <c r="K181" s="229"/>
      <c r="L181" s="235"/>
      <c r="M181" s="236"/>
      <c r="N181" s="237"/>
      <c r="O181" s="237"/>
      <c r="P181" s="237"/>
      <c r="Q181" s="237"/>
      <c r="R181" s="237"/>
      <c r="S181" s="237"/>
      <c r="T181" s="238"/>
      <c r="AT181" s="239" t="s">
        <v>123</v>
      </c>
      <c r="AU181" s="239" t="s">
        <v>121</v>
      </c>
      <c r="AV181" s="12" t="s">
        <v>121</v>
      </c>
      <c r="AW181" s="12" t="s">
        <v>30</v>
      </c>
      <c r="AX181" s="12" t="s">
        <v>75</v>
      </c>
      <c r="AY181" s="239" t="s">
        <v>112</v>
      </c>
    </row>
    <row r="182" s="13" customFormat="1">
      <c r="B182" s="240"/>
      <c r="C182" s="241"/>
      <c r="D182" s="230" t="s">
        <v>123</v>
      </c>
      <c r="E182" s="242" t="s">
        <v>1</v>
      </c>
      <c r="F182" s="243" t="s">
        <v>133</v>
      </c>
      <c r="G182" s="241"/>
      <c r="H182" s="244">
        <v>52.200000000000003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123</v>
      </c>
      <c r="AU182" s="250" t="s">
        <v>121</v>
      </c>
      <c r="AV182" s="13" t="s">
        <v>120</v>
      </c>
      <c r="AW182" s="13" t="s">
        <v>30</v>
      </c>
      <c r="AX182" s="13" t="s">
        <v>80</v>
      </c>
      <c r="AY182" s="250" t="s">
        <v>112</v>
      </c>
    </row>
    <row r="183" s="1" customFormat="1" ht="24" customHeight="1">
      <c r="B183" s="36"/>
      <c r="C183" s="215" t="s">
        <v>7</v>
      </c>
      <c r="D183" s="215" t="s">
        <v>115</v>
      </c>
      <c r="E183" s="216" t="s">
        <v>227</v>
      </c>
      <c r="F183" s="217" t="s">
        <v>228</v>
      </c>
      <c r="G183" s="218" t="s">
        <v>192</v>
      </c>
      <c r="H183" s="219">
        <v>0.057000000000000002</v>
      </c>
      <c r="I183" s="220"/>
      <c r="J183" s="219">
        <f>ROUND(I183*H183,3)</f>
        <v>0</v>
      </c>
      <c r="K183" s="217" t="s">
        <v>119</v>
      </c>
      <c r="L183" s="41"/>
      <c r="M183" s="221" t="s">
        <v>1</v>
      </c>
      <c r="N183" s="222" t="s">
        <v>41</v>
      </c>
      <c r="O183" s="84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AR183" s="225" t="s">
        <v>202</v>
      </c>
      <c r="AT183" s="225" t="s">
        <v>115</v>
      </c>
      <c r="AU183" s="225" t="s">
        <v>121</v>
      </c>
      <c r="AY183" s="15" t="s">
        <v>112</v>
      </c>
      <c r="BE183" s="226">
        <f>IF(N183="základná",J183,0)</f>
        <v>0</v>
      </c>
      <c r="BF183" s="226">
        <f>IF(N183="znížená",J183,0)</f>
        <v>0</v>
      </c>
      <c r="BG183" s="226">
        <f>IF(N183="zákl. prenesená",J183,0)</f>
        <v>0</v>
      </c>
      <c r="BH183" s="226">
        <f>IF(N183="zníž. prenesená",J183,0)</f>
        <v>0</v>
      </c>
      <c r="BI183" s="226">
        <f>IF(N183="nulová",J183,0)</f>
        <v>0</v>
      </c>
      <c r="BJ183" s="15" t="s">
        <v>121</v>
      </c>
      <c r="BK183" s="227">
        <f>ROUND(I183*H183,3)</f>
        <v>0</v>
      </c>
      <c r="BL183" s="15" t="s">
        <v>202</v>
      </c>
      <c r="BM183" s="225" t="s">
        <v>229</v>
      </c>
    </row>
    <row r="184" s="11" customFormat="1" ht="22.8" customHeight="1">
      <c r="B184" s="199"/>
      <c r="C184" s="200"/>
      <c r="D184" s="201" t="s">
        <v>74</v>
      </c>
      <c r="E184" s="213" t="s">
        <v>230</v>
      </c>
      <c r="F184" s="213" t="s">
        <v>231</v>
      </c>
      <c r="G184" s="200"/>
      <c r="H184" s="200"/>
      <c r="I184" s="203"/>
      <c r="J184" s="214">
        <f>BK184</f>
        <v>0</v>
      </c>
      <c r="K184" s="200"/>
      <c r="L184" s="205"/>
      <c r="M184" s="206"/>
      <c r="N184" s="207"/>
      <c r="O184" s="207"/>
      <c r="P184" s="208">
        <f>SUM(P185:P200)</f>
        <v>0</v>
      </c>
      <c r="Q184" s="207"/>
      <c r="R184" s="208">
        <f>SUM(R185:R200)</f>
        <v>3.8861579999999996</v>
      </c>
      <c r="S184" s="207"/>
      <c r="T184" s="209">
        <f>SUM(T185:T200)</f>
        <v>0</v>
      </c>
      <c r="AR184" s="210" t="s">
        <v>121</v>
      </c>
      <c r="AT184" s="211" t="s">
        <v>74</v>
      </c>
      <c r="AU184" s="211" t="s">
        <v>80</v>
      </c>
      <c r="AY184" s="210" t="s">
        <v>112</v>
      </c>
      <c r="BK184" s="212">
        <f>SUM(BK185:BK200)</f>
        <v>0</v>
      </c>
    </row>
    <row r="185" s="1" customFormat="1" ht="24" customHeight="1">
      <c r="B185" s="36"/>
      <c r="C185" s="215" t="s">
        <v>232</v>
      </c>
      <c r="D185" s="215" t="s">
        <v>115</v>
      </c>
      <c r="E185" s="216" t="s">
        <v>233</v>
      </c>
      <c r="F185" s="217" t="s">
        <v>234</v>
      </c>
      <c r="G185" s="218" t="s">
        <v>118</v>
      </c>
      <c r="H185" s="219">
        <v>160</v>
      </c>
      <c r="I185" s="220"/>
      <c r="J185" s="219">
        <f>ROUND(I185*H185,3)</f>
        <v>0</v>
      </c>
      <c r="K185" s="217" t="s">
        <v>119</v>
      </c>
      <c r="L185" s="41"/>
      <c r="M185" s="221" t="s">
        <v>1</v>
      </c>
      <c r="N185" s="222" t="s">
        <v>41</v>
      </c>
      <c r="O185" s="84"/>
      <c r="P185" s="223">
        <f>O185*H185</f>
        <v>0</v>
      </c>
      <c r="Q185" s="223">
        <v>0.00021000000000000001</v>
      </c>
      <c r="R185" s="223">
        <f>Q185*H185</f>
        <v>0.033600000000000005</v>
      </c>
      <c r="S185" s="223">
        <v>0</v>
      </c>
      <c r="T185" s="224">
        <f>S185*H185</f>
        <v>0</v>
      </c>
      <c r="AR185" s="225" t="s">
        <v>202</v>
      </c>
      <c r="AT185" s="225" t="s">
        <v>115</v>
      </c>
      <c r="AU185" s="225" t="s">
        <v>121</v>
      </c>
      <c r="AY185" s="15" t="s">
        <v>112</v>
      </c>
      <c r="BE185" s="226">
        <f>IF(N185="základná",J185,0)</f>
        <v>0</v>
      </c>
      <c r="BF185" s="226">
        <f>IF(N185="znížená",J185,0)</f>
        <v>0</v>
      </c>
      <c r="BG185" s="226">
        <f>IF(N185="zákl. prenesená",J185,0)</f>
        <v>0</v>
      </c>
      <c r="BH185" s="226">
        <f>IF(N185="zníž. prenesená",J185,0)</f>
        <v>0</v>
      </c>
      <c r="BI185" s="226">
        <f>IF(N185="nulová",J185,0)</f>
        <v>0</v>
      </c>
      <c r="BJ185" s="15" t="s">
        <v>121</v>
      </c>
      <c r="BK185" s="227">
        <f>ROUND(I185*H185,3)</f>
        <v>0</v>
      </c>
      <c r="BL185" s="15" t="s">
        <v>202</v>
      </c>
      <c r="BM185" s="225" t="s">
        <v>235</v>
      </c>
    </row>
    <row r="186" s="12" customFormat="1">
      <c r="B186" s="228"/>
      <c r="C186" s="229"/>
      <c r="D186" s="230" t="s">
        <v>123</v>
      </c>
      <c r="E186" s="231" t="s">
        <v>1</v>
      </c>
      <c r="F186" s="232" t="s">
        <v>167</v>
      </c>
      <c r="G186" s="229"/>
      <c r="H186" s="233">
        <v>3.6000000000000001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123</v>
      </c>
      <c r="AU186" s="239" t="s">
        <v>121</v>
      </c>
      <c r="AV186" s="12" t="s">
        <v>121</v>
      </c>
      <c r="AW186" s="12" t="s">
        <v>30</v>
      </c>
      <c r="AX186" s="12" t="s">
        <v>75</v>
      </c>
      <c r="AY186" s="239" t="s">
        <v>112</v>
      </c>
    </row>
    <row r="187" s="12" customFormat="1">
      <c r="B187" s="228"/>
      <c r="C187" s="229"/>
      <c r="D187" s="230" t="s">
        <v>123</v>
      </c>
      <c r="E187" s="231" t="s">
        <v>1</v>
      </c>
      <c r="F187" s="232" t="s">
        <v>168</v>
      </c>
      <c r="G187" s="229"/>
      <c r="H187" s="233">
        <v>36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123</v>
      </c>
      <c r="AU187" s="239" t="s">
        <v>121</v>
      </c>
      <c r="AV187" s="12" t="s">
        <v>121</v>
      </c>
      <c r="AW187" s="12" t="s">
        <v>30</v>
      </c>
      <c r="AX187" s="12" t="s">
        <v>75</v>
      </c>
      <c r="AY187" s="239" t="s">
        <v>112</v>
      </c>
    </row>
    <row r="188" s="12" customFormat="1">
      <c r="B188" s="228"/>
      <c r="C188" s="229"/>
      <c r="D188" s="230" t="s">
        <v>123</v>
      </c>
      <c r="E188" s="231" t="s">
        <v>1</v>
      </c>
      <c r="F188" s="232" t="s">
        <v>169</v>
      </c>
      <c r="G188" s="229"/>
      <c r="H188" s="233">
        <v>120.40000000000001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123</v>
      </c>
      <c r="AU188" s="239" t="s">
        <v>121</v>
      </c>
      <c r="AV188" s="12" t="s">
        <v>121</v>
      </c>
      <c r="AW188" s="12" t="s">
        <v>30</v>
      </c>
      <c r="AX188" s="12" t="s">
        <v>75</v>
      </c>
      <c r="AY188" s="239" t="s">
        <v>112</v>
      </c>
    </row>
    <row r="189" s="13" customFormat="1">
      <c r="B189" s="240"/>
      <c r="C189" s="241"/>
      <c r="D189" s="230" t="s">
        <v>123</v>
      </c>
      <c r="E189" s="242" t="s">
        <v>1</v>
      </c>
      <c r="F189" s="243" t="s">
        <v>133</v>
      </c>
      <c r="G189" s="241"/>
      <c r="H189" s="244">
        <v>160</v>
      </c>
      <c r="I189" s="245"/>
      <c r="J189" s="241"/>
      <c r="K189" s="241"/>
      <c r="L189" s="246"/>
      <c r="M189" s="247"/>
      <c r="N189" s="248"/>
      <c r="O189" s="248"/>
      <c r="P189" s="248"/>
      <c r="Q189" s="248"/>
      <c r="R189" s="248"/>
      <c r="S189" s="248"/>
      <c r="T189" s="249"/>
      <c r="AT189" s="250" t="s">
        <v>123</v>
      </c>
      <c r="AU189" s="250" t="s">
        <v>121</v>
      </c>
      <c r="AV189" s="13" t="s">
        <v>120</v>
      </c>
      <c r="AW189" s="13" t="s">
        <v>30</v>
      </c>
      <c r="AX189" s="13" t="s">
        <v>80</v>
      </c>
      <c r="AY189" s="250" t="s">
        <v>112</v>
      </c>
    </row>
    <row r="190" s="1" customFormat="1" ht="24" customHeight="1">
      <c r="B190" s="36"/>
      <c r="C190" s="251" t="s">
        <v>236</v>
      </c>
      <c r="D190" s="251" t="s">
        <v>237</v>
      </c>
      <c r="E190" s="252" t="s">
        <v>238</v>
      </c>
      <c r="F190" s="253" t="s">
        <v>239</v>
      </c>
      <c r="G190" s="254" t="s">
        <v>154</v>
      </c>
      <c r="H190" s="255">
        <v>1</v>
      </c>
      <c r="I190" s="256"/>
      <c r="J190" s="255">
        <f>ROUND(I190*H190,3)</f>
        <v>0</v>
      </c>
      <c r="K190" s="253" t="s">
        <v>119</v>
      </c>
      <c r="L190" s="257"/>
      <c r="M190" s="258" t="s">
        <v>1</v>
      </c>
      <c r="N190" s="259" t="s">
        <v>41</v>
      </c>
      <c r="O190" s="84"/>
      <c r="P190" s="223">
        <f>O190*H190</f>
        <v>0</v>
      </c>
      <c r="Q190" s="223">
        <v>0.043999999999999997</v>
      </c>
      <c r="R190" s="223">
        <f>Q190*H190</f>
        <v>0.043999999999999997</v>
      </c>
      <c r="S190" s="223">
        <v>0</v>
      </c>
      <c r="T190" s="224">
        <f>S190*H190</f>
        <v>0</v>
      </c>
      <c r="AR190" s="225" t="s">
        <v>240</v>
      </c>
      <c r="AT190" s="225" t="s">
        <v>237</v>
      </c>
      <c r="AU190" s="225" t="s">
        <v>121</v>
      </c>
      <c r="AY190" s="15" t="s">
        <v>112</v>
      </c>
      <c r="BE190" s="226">
        <f>IF(N190="základná",J190,0)</f>
        <v>0</v>
      </c>
      <c r="BF190" s="226">
        <f>IF(N190="znížená",J190,0)</f>
        <v>0</v>
      </c>
      <c r="BG190" s="226">
        <f>IF(N190="zákl. prenesená",J190,0)</f>
        <v>0</v>
      </c>
      <c r="BH190" s="226">
        <f>IF(N190="zníž. prenesená",J190,0)</f>
        <v>0</v>
      </c>
      <c r="BI190" s="226">
        <f>IF(N190="nulová",J190,0)</f>
        <v>0</v>
      </c>
      <c r="BJ190" s="15" t="s">
        <v>121</v>
      </c>
      <c r="BK190" s="227">
        <f>ROUND(I190*H190,3)</f>
        <v>0</v>
      </c>
      <c r="BL190" s="15" t="s">
        <v>202</v>
      </c>
      <c r="BM190" s="225" t="s">
        <v>241</v>
      </c>
    </row>
    <row r="191" s="1" customFormat="1" ht="24" customHeight="1">
      <c r="B191" s="36"/>
      <c r="C191" s="251" t="s">
        <v>242</v>
      </c>
      <c r="D191" s="251" t="s">
        <v>237</v>
      </c>
      <c r="E191" s="252" t="s">
        <v>243</v>
      </c>
      <c r="F191" s="253" t="s">
        <v>244</v>
      </c>
      <c r="G191" s="254" t="s">
        <v>154</v>
      </c>
      <c r="H191" s="255">
        <v>4</v>
      </c>
      <c r="I191" s="256"/>
      <c r="J191" s="255">
        <f>ROUND(I191*H191,3)</f>
        <v>0</v>
      </c>
      <c r="K191" s="253" t="s">
        <v>1</v>
      </c>
      <c r="L191" s="257"/>
      <c r="M191" s="258" t="s">
        <v>1</v>
      </c>
      <c r="N191" s="259" t="s">
        <v>41</v>
      </c>
      <c r="O191" s="84"/>
      <c r="P191" s="223">
        <f>O191*H191</f>
        <v>0</v>
      </c>
      <c r="Q191" s="223">
        <v>0.13</v>
      </c>
      <c r="R191" s="223">
        <f>Q191*H191</f>
        <v>0.52000000000000002</v>
      </c>
      <c r="S191" s="223">
        <v>0</v>
      </c>
      <c r="T191" s="224">
        <f>S191*H191</f>
        <v>0</v>
      </c>
      <c r="AR191" s="225" t="s">
        <v>240</v>
      </c>
      <c r="AT191" s="225" t="s">
        <v>237</v>
      </c>
      <c r="AU191" s="225" t="s">
        <v>121</v>
      </c>
      <c r="AY191" s="15" t="s">
        <v>112</v>
      </c>
      <c r="BE191" s="226">
        <f>IF(N191="základná",J191,0)</f>
        <v>0</v>
      </c>
      <c r="BF191" s="226">
        <f>IF(N191="znížená",J191,0)</f>
        <v>0</v>
      </c>
      <c r="BG191" s="226">
        <f>IF(N191="zákl. prenesená",J191,0)</f>
        <v>0</v>
      </c>
      <c r="BH191" s="226">
        <f>IF(N191="zníž. prenesená",J191,0)</f>
        <v>0</v>
      </c>
      <c r="BI191" s="226">
        <f>IF(N191="nulová",J191,0)</f>
        <v>0</v>
      </c>
      <c r="BJ191" s="15" t="s">
        <v>121</v>
      </c>
      <c r="BK191" s="227">
        <f>ROUND(I191*H191,3)</f>
        <v>0</v>
      </c>
      <c r="BL191" s="15" t="s">
        <v>202</v>
      </c>
      <c r="BM191" s="225" t="s">
        <v>245</v>
      </c>
    </row>
    <row r="192" s="1" customFormat="1" ht="36" customHeight="1">
      <c r="B192" s="36"/>
      <c r="C192" s="251" t="s">
        <v>246</v>
      </c>
      <c r="D192" s="251" t="s">
        <v>237</v>
      </c>
      <c r="E192" s="252" t="s">
        <v>247</v>
      </c>
      <c r="F192" s="253" t="s">
        <v>248</v>
      </c>
      <c r="G192" s="254" t="s">
        <v>154</v>
      </c>
      <c r="H192" s="255">
        <v>1</v>
      </c>
      <c r="I192" s="256"/>
      <c r="J192" s="255">
        <f>ROUND(I192*H192,3)</f>
        <v>0</v>
      </c>
      <c r="K192" s="253" t="s">
        <v>1</v>
      </c>
      <c r="L192" s="257"/>
      <c r="M192" s="258" t="s">
        <v>1</v>
      </c>
      <c r="N192" s="259" t="s">
        <v>41</v>
      </c>
      <c r="O192" s="84"/>
      <c r="P192" s="223">
        <f>O192*H192</f>
        <v>0</v>
      </c>
      <c r="Q192" s="223">
        <v>0.13</v>
      </c>
      <c r="R192" s="223">
        <f>Q192*H192</f>
        <v>0.13</v>
      </c>
      <c r="S192" s="223">
        <v>0</v>
      </c>
      <c r="T192" s="224">
        <f>S192*H192</f>
        <v>0</v>
      </c>
      <c r="AR192" s="225" t="s">
        <v>240</v>
      </c>
      <c r="AT192" s="225" t="s">
        <v>237</v>
      </c>
      <c r="AU192" s="225" t="s">
        <v>121</v>
      </c>
      <c r="AY192" s="15" t="s">
        <v>112</v>
      </c>
      <c r="BE192" s="226">
        <f>IF(N192="základná",J192,0)</f>
        <v>0</v>
      </c>
      <c r="BF192" s="226">
        <f>IF(N192="znížená",J192,0)</f>
        <v>0</v>
      </c>
      <c r="BG192" s="226">
        <f>IF(N192="zákl. prenesená",J192,0)</f>
        <v>0</v>
      </c>
      <c r="BH192" s="226">
        <f>IF(N192="zníž. prenesená",J192,0)</f>
        <v>0</v>
      </c>
      <c r="BI192" s="226">
        <f>IF(N192="nulová",J192,0)</f>
        <v>0</v>
      </c>
      <c r="BJ192" s="15" t="s">
        <v>121</v>
      </c>
      <c r="BK192" s="227">
        <f>ROUND(I192*H192,3)</f>
        <v>0</v>
      </c>
      <c r="BL192" s="15" t="s">
        <v>202</v>
      </c>
      <c r="BM192" s="225" t="s">
        <v>249</v>
      </c>
    </row>
    <row r="193" s="1" customFormat="1" ht="24" customHeight="1">
      <c r="B193" s="36"/>
      <c r="C193" s="251" t="s">
        <v>250</v>
      </c>
      <c r="D193" s="251" t="s">
        <v>237</v>
      </c>
      <c r="E193" s="252" t="s">
        <v>251</v>
      </c>
      <c r="F193" s="253" t="s">
        <v>252</v>
      </c>
      <c r="G193" s="254" t="s">
        <v>154</v>
      </c>
      <c r="H193" s="255">
        <v>14</v>
      </c>
      <c r="I193" s="256"/>
      <c r="J193" s="255">
        <f>ROUND(I193*H193,3)</f>
        <v>0</v>
      </c>
      <c r="K193" s="253" t="s">
        <v>1</v>
      </c>
      <c r="L193" s="257"/>
      <c r="M193" s="258" t="s">
        <v>1</v>
      </c>
      <c r="N193" s="259" t="s">
        <v>41</v>
      </c>
      <c r="O193" s="84"/>
      <c r="P193" s="223">
        <f>O193*H193</f>
        <v>0</v>
      </c>
      <c r="Q193" s="223">
        <v>0.22</v>
      </c>
      <c r="R193" s="223">
        <f>Q193*H193</f>
        <v>3.0800000000000001</v>
      </c>
      <c r="S193" s="223">
        <v>0</v>
      </c>
      <c r="T193" s="224">
        <f>S193*H193</f>
        <v>0</v>
      </c>
      <c r="AR193" s="225" t="s">
        <v>240</v>
      </c>
      <c r="AT193" s="225" t="s">
        <v>237</v>
      </c>
      <c r="AU193" s="225" t="s">
        <v>121</v>
      </c>
      <c r="AY193" s="15" t="s">
        <v>112</v>
      </c>
      <c r="BE193" s="226">
        <f>IF(N193="základná",J193,0)</f>
        <v>0</v>
      </c>
      <c r="BF193" s="226">
        <f>IF(N193="znížená",J193,0)</f>
        <v>0</v>
      </c>
      <c r="BG193" s="226">
        <f>IF(N193="zákl. prenesená",J193,0)</f>
        <v>0</v>
      </c>
      <c r="BH193" s="226">
        <f>IF(N193="zníž. prenesená",J193,0)</f>
        <v>0</v>
      </c>
      <c r="BI193" s="226">
        <f>IF(N193="nulová",J193,0)</f>
        <v>0</v>
      </c>
      <c r="BJ193" s="15" t="s">
        <v>121</v>
      </c>
      <c r="BK193" s="227">
        <f>ROUND(I193*H193,3)</f>
        <v>0</v>
      </c>
      <c r="BL193" s="15" t="s">
        <v>202</v>
      </c>
      <c r="BM193" s="225" t="s">
        <v>253</v>
      </c>
    </row>
    <row r="194" s="1" customFormat="1" ht="36" customHeight="1">
      <c r="B194" s="36"/>
      <c r="C194" s="251" t="s">
        <v>254</v>
      </c>
      <c r="D194" s="251" t="s">
        <v>237</v>
      </c>
      <c r="E194" s="252" t="s">
        <v>255</v>
      </c>
      <c r="F194" s="253" t="s">
        <v>256</v>
      </c>
      <c r="G194" s="254" t="s">
        <v>118</v>
      </c>
      <c r="H194" s="255">
        <v>168</v>
      </c>
      <c r="I194" s="256"/>
      <c r="J194" s="255">
        <f>ROUND(I194*H194,3)</f>
        <v>0</v>
      </c>
      <c r="K194" s="253" t="s">
        <v>119</v>
      </c>
      <c r="L194" s="257"/>
      <c r="M194" s="258" t="s">
        <v>1</v>
      </c>
      <c r="N194" s="259" t="s">
        <v>41</v>
      </c>
      <c r="O194" s="84"/>
      <c r="P194" s="223">
        <f>O194*H194</f>
        <v>0</v>
      </c>
      <c r="Q194" s="223">
        <v>0.00010000000000000001</v>
      </c>
      <c r="R194" s="223">
        <f>Q194*H194</f>
        <v>0.016800000000000002</v>
      </c>
      <c r="S194" s="223">
        <v>0</v>
      </c>
      <c r="T194" s="224">
        <f>S194*H194</f>
        <v>0</v>
      </c>
      <c r="AR194" s="225" t="s">
        <v>240</v>
      </c>
      <c r="AT194" s="225" t="s">
        <v>237</v>
      </c>
      <c r="AU194" s="225" t="s">
        <v>121</v>
      </c>
      <c r="AY194" s="15" t="s">
        <v>112</v>
      </c>
      <c r="BE194" s="226">
        <f>IF(N194="základná",J194,0)</f>
        <v>0</v>
      </c>
      <c r="BF194" s="226">
        <f>IF(N194="znížená",J194,0)</f>
        <v>0</v>
      </c>
      <c r="BG194" s="226">
        <f>IF(N194="zákl. prenesená",J194,0)</f>
        <v>0</v>
      </c>
      <c r="BH194" s="226">
        <f>IF(N194="zníž. prenesená",J194,0)</f>
        <v>0</v>
      </c>
      <c r="BI194" s="226">
        <f>IF(N194="nulová",J194,0)</f>
        <v>0</v>
      </c>
      <c r="BJ194" s="15" t="s">
        <v>121</v>
      </c>
      <c r="BK194" s="227">
        <f>ROUND(I194*H194,3)</f>
        <v>0</v>
      </c>
      <c r="BL194" s="15" t="s">
        <v>202</v>
      </c>
      <c r="BM194" s="225" t="s">
        <v>257</v>
      </c>
    </row>
    <row r="195" s="1" customFormat="1" ht="36" customHeight="1">
      <c r="B195" s="36"/>
      <c r="C195" s="251" t="s">
        <v>258</v>
      </c>
      <c r="D195" s="251" t="s">
        <v>237</v>
      </c>
      <c r="E195" s="252" t="s">
        <v>259</v>
      </c>
      <c r="F195" s="253" t="s">
        <v>260</v>
      </c>
      <c r="G195" s="254" t="s">
        <v>118</v>
      </c>
      <c r="H195" s="255">
        <v>168</v>
      </c>
      <c r="I195" s="256"/>
      <c r="J195" s="255">
        <f>ROUND(I195*H195,3)</f>
        <v>0</v>
      </c>
      <c r="K195" s="253" t="s">
        <v>119</v>
      </c>
      <c r="L195" s="257"/>
      <c r="M195" s="258" t="s">
        <v>1</v>
      </c>
      <c r="N195" s="259" t="s">
        <v>41</v>
      </c>
      <c r="O195" s="84"/>
      <c r="P195" s="223">
        <f>O195*H195</f>
        <v>0</v>
      </c>
      <c r="Q195" s="223">
        <v>0.00010000000000000001</v>
      </c>
      <c r="R195" s="223">
        <f>Q195*H195</f>
        <v>0.016800000000000002</v>
      </c>
      <c r="S195" s="223">
        <v>0</v>
      </c>
      <c r="T195" s="224">
        <f>S195*H195</f>
        <v>0</v>
      </c>
      <c r="AR195" s="225" t="s">
        <v>240</v>
      </c>
      <c r="AT195" s="225" t="s">
        <v>237</v>
      </c>
      <c r="AU195" s="225" t="s">
        <v>121</v>
      </c>
      <c r="AY195" s="15" t="s">
        <v>112</v>
      </c>
      <c r="BE195" s="226">
        <f>IF(N195="základná",J195,0)</f>
        <v>0</v>
      </c>
      <c r="BF195" s="226">
        <f>IF(N195="znížená",J195,0)</f>
        <v>0</v>
      </c>
      <c r="BG195" s="226">
        <f>IF(N195="zákl. prenesená",J195,0)</f>
        <v>0</v>
      </c>
      <c r="BH195" s="226">
        <f>IF(N195="zníž. prenesená",J195,0)</f>
        <v>0</v>
      </c>
      <c r="BI195" s="226">
        <f>IF(N195="nulová",J195,0)</f>
        <v>0</v>
      </c>
      <c r="BJ195" s="15" t="s">
        <v>121</v>
      </c>
      <c r="BK195" s="227">
        <f>ROUND(I195*H195,3)</f>
        <v>0</v>
      </c>
      <c r="BL195" s="15" t="s">
        <v>202</v>
      </c>
      <c r="BM195" s="225" t="s">
        <v>261</v>
      </c>
    </row>
    <row r="196" s="1" customFormat="1" ht="24" customHeight="1">
      <c r="B196" s="36"/>
      <c r="C196" s="215" t="s">
        <v>262</v>
      </c>
      <c r="D196" s="215" t="s">
        <v>115</v>
      </c>
      <c r="E196" s="216" t="s">
        <v>263</v>
      </c>
      <c r="F196" s="217" t="s">
        <v>264</v>
      </c>
      <c r="G196" s="218" t="s">
        <v>154</v>
      </c>
      <c r="H196" s="219">
        <v>1</v>
      </c>
      <c r="I196" s="220"/>
      <c r="J196" s="219">
        <f>ROUND(I196*H196,3)</f>
        <v>0</v>
      </c>
      <c r="K196" s="217" t="s">
        <v>119</v>
      </c>
      <c r="L196" s="41"/>
      <c r="M196" s="221" t="s">
        <v>1</v>
      </c>
      <c r="N196" s="222" t="s">
        <v>41</v>
      </c>
      <c r="O196" s="84"/>
      <c r="P196" s="223">
        <f>O196*H196</f>
        <v>0</v>
      </c>
      <c r="Q196" s="223">
        <v>0.00025000000000000001</v>
      </c>
      <c r="R196" s="223">
        <f>Q196*H196</f>
        <v>0.00025000000000000001</v>
      </c>
      <c r="S196" s="223">
        <v>0</v>
      </c>
      <c r="T196" s="224">
        <f>S196*H196</f>
        <v>0</v>
      </c>
      <c r="AR196" s="225" t="s">
        <v>202</v>
      </c>
      <c r="AT196" s="225" t="s">
        <v>115</v>
      </c>
      <c r="AU196" s="225" t="s">
        <v>121</v>
      </c>
      <c r="AY196" s="15" t="s">
        <v>112</v>
      </c>
      <c r="BE196" s="226">
        <f>IF(N196="základná",J196,0)</f>
        <v>0</v>
      </c>
      <c r="BF196" s="226">
        <f>IF(N196="znížená",J196,0)</f>
        <v>0</v>
      </c>
      <c r="BG196" s="226">
        <f>IF(N196="zákl. prenesená",J196,0)</f>
        <v>0</v>
      </c>
      <c r="BH196" s="226">
        <f>IF(N196="zníž. prenesená",J196,0)</f>
        <v>0</v>
      </c>
      <c r="BI196" s="226">
        <f>IF(N196="nulová",J196,0)</f>
        <v>0</v>
      </c>
      <c r="BJ196" s="15" t="s">
        <v>121</v>
      </c>
      <c r="BK196" s="227">
        <f>ROUND(I196*H196,3)</f>
        <v>0</v>
      </c>
      <c r="BL196" s="15" t="s">
        <v>202</v>
      </c>
      <c r="BM196" s="225" t="s">
        <v>265</v>
      </c>
    </row>
    <row r="197" s="1" customFormat="1" ht="24" customHeight="1">
      <c r="B197" s="36"/>
      <c r="C197" s="215" t="s">
        <v>266</v>
      </c>
      <c r="D197" s="215" t="s">
        <v>115</v>
      </c>
      <c r="E197" s="216" t="s">
        <v>267</v>
      </c>
      <c r="F197" s="217" t="s">
        <v>268</v>
      </c>
      <c r="G197" s="218" t="s">
        <v>154</v>
      </c>
      <c r="H197" s="219">
        <v>19</v>
      </c>
      <c r="I197" s="220"/>
      <c r="J197" s="219">
        <f>ROUND(I197*H197,3)</f>
        <v>0</v>
      </c>
      <c r="K197" s="217" t="s">
        <v>119</v>
      </c>
      <c r="L197" s="41"/>
      <c r="M197" s="221" t="s">
        <v>1</v>
      </c>
      <c r="N197" s="222" t="s">
        <v>41</v>
      </c>
      <c r="O197" s="84"/>
      <c r="P197" s="223">
        <f>O197*H197</f>
        <v>0</v>
      </c>
      <c r="Q197" s="223">
        <v>0.00032000000000000003</v>
      </c>
      <c r="R197" s="223">
        <f>Q197*H197</f>
        <v>0.0060800000000000003</v>
      </c>
      <c r="S197" s="223">
        <v>0</v>
      </c>
      <c r="T197" s="224">
        <f>S197*H197</f>
        <v>0</v>
      </c>
      <c r="AR197" s="225" t="s">
        <v>202</v>
      </c>
      <c r="AT197" s="225" t="s">
        <v>115</v>
      </c>
      <c r="AU197" s="225" t="s">
        <v>121</v>
      </c>
      <c r="AY197" s="15" t="s">
        <v>112</v>
      </c>
      <c r="BE197" s="226">
        <f>IF(N197="základná",J197,0)</f>
        <v>0</v>
      </c>
      <c r="BF197" s="226">
        <f>IF(N197="znížená",J197,0)</f>
        <v>0</v>
      </c>
      <c r="BG197" s="226">
        <f>IF(N197="zákl. prenesená",J197,0)</f>
        <v>0</v>
      </c>
      <c r="BH197" s="226">
        <f>IF(N197="zníž. prenesená",J197,0)</f>
        <v>0</v>
      </c>
      <c r="BI197" s="226">
        <f>IF(N197="nulová",J197,0)</f>
        <v>0</v>
      </c>
      <c r="BJ197" s="15" t="s">
        <v>121</v>
      </c>
      <c r="BK197" s="227">
        <f>ROUND(I197*H197,3)</f>
        <v>0</v>
      </c>
      <c r="BL197" s="15" t="s">
        <v>202</v>
      </c>
      <c r="BM197" s="225" t="s">
        <v>269</v>
      </c>
    </row>
    <row r="198" s="1" customFormat="1" ht="24" customHeight="1">
      <c r="B198" s="36"/>
      <c r="C198" s="251" t="s">
        <v>270</v>
      </c>
      <c r="D198" s="251" t="s">
        <v>237</v>
      </c>
      <c r="E198" s="252" t="s">
        <v>271</v>
      </c>
      <c r="F198" s="253" t="s">
        <v>272</v>
      </c>
      <c r="G198" s="254" t="s">
        <v>118</v>
      </c>
      <c r="H198" s="255">
        <v>52.200000000000003</v>
      </c>
      <c r="I198" s="256"/>
      <c r="J198" s="255">
        <f>ROUND(I198*H198,3)</f>
        <v>0</v>
      </c>
      <c r="K198" s="253" t="s">
        <v>119</v>
      </c>
      <c r="L198" s="257"/>
      <c r="M198" s="258" t="s">
        <v>1</v>
      </c>
      <c r="N198" s="259" t="s">
        <v>41</v>
      </c>
      <c r="O198" s="84"/>
      <c r="P198" s="223">
        <f>O198*H198</f>
        <v>0</v>
      </c>
      <c r="Q198" s="223">
        <v>0.00073999999999999999</v>
      </c>
      <c r="R198" s="223">
        <f>Q198*H198</f>
        <v>0.038628000000000003</v>
      </c>
      <c r="S198" s="223">
        <v>0</v>
      </c>
      <c r="T198" s="224">
        <f>S198*H198</f>
        <v>0</v>
      </c>
      <c r="AR198" s="225" t="s">
        <v>240</v>
      </c>
      <c r="AT198" s="225" t="s">
        <v>237</v>
      </c>
      <c r="AU198" s="225" t="s">
        <v>121</v>
      </c>
      <c r="AY198" s="15" t="s">
        <v>112</v>
      </c>
      <c r="BE198" s="226">
        <f>IF(N198="základná",J198,0)</f>
        <v>0</v>
      </c>
      <c r="BF198" s="226">
        <f>IF(N198="znížená",J198,0)</f>
        <v>0</v>
      </c>
      <c r="BG198" s="226">
        <f>IF(N198="zákl. prenesená",J198,0)</f>
        <v>0</v>
      </c>
      <c r="BH198" s="226">
        <f>IF(N198="zníž. prenesená",J198,0)</f>
        <v>0</v>
      </c>
      <c r="BI198" s="226">
        <f>IF(N198="nulová",J198,0)</f>
        <v>0</v>
      </c>
      <c r="BJ198" s="15" t="s">
        <v>121</v>
      </c>
      <c r="BK198" s="227">
        <f>ROUND(I198*H198,3)</f>
        <v>0</v>
      </c>
      <c r="BL198" s="15" t="s">
        <v>202</v>
      </c>
      <c r="BM198" s="225" t="s">
        <v>273</v>
      </c>
    </row>
    <row r="199" s="12" customFormat="1">
      <c r="B199" s="228"/>
      <c r="C199" s="229"/>
      <c r="D199" s="230" t="s">
        <v>123</v>
      </c>
      <c r="E199" s="231" t="s">
        <v>1</v>
      </c>
      <c r="F199" s="232" t="s">
        <v>124</v>
      </c>
      <c r="G199" s="229"/>
      <c r="H199" s="233">
        <v>52.200000000000003</v>
      </c>
      <c r="I199" s="234"/>
      <c r="J199" s="229"/>
      <c r="K199" s="229"/>
      <c r="L199" s="235"/>
      <c r="M199" s="236"/>
      <c r="N199" s="237"/>
      <c r="O199" s="237"/>
      <c r="P199" s="237"/>
      <c r="Q199" s="237"/>
      <c r="R199" s="237"/>
      <c r="S199" s="237"/>
      <c r="T199" s="238"/>
      <c r="AT199" s="239" t="s">
        <v>123</v>
      </c>
      <c r="AU199" s="239" t="s">
        <v>121</v>
      </c>
      <c r="AV199" s="12" t="s">
        <v>121</v>
      </c>
      <c r="AW199" s="12" t="s">
        <v>30</v>
      </c>
      <c r="AX199" s="12" t="s">
        <v>80</v>
      </c>
      <c r="AY199" s="239" t="s">
        <v>112</v>
      </c>
    </row>
    <row r="200" s="1" customFormat="1" ht="24" customHeight="1">
      <c r="B200" s="36"/>
      <c r="C200" s="215" t="s">
        <v>274</v>
      </c>
      <c r="D200" s="215" t="s">
        <v>115</v>
      </c>
      <c r="E200" s="216" t="s">
        <v>275</v>
      </c>
      <c r="F200" s="217" t="s">
        <v>276</v>
      </c>
      <c r="G200" s="218" t="s">
        <v>192</v>
      </c>
      <c r="H200" s="219">
        <v>3.8860000000000001</v>
      </c>
      <c r="I200" s="220"/>
      <c r="J200" s="219">
        <f>ROUND(I200*H200,3)</f>
        <v>0</v>
      </c>
      <c r="K200" s="217" t="s">
        <v>119</v>
      </c>
      <c r="L200" s="41"/>
      <c r="M200" s="221" t="s">
        <v>1</v>
      </c>
      <c r="N200" s="222" t="s">
        <v>41</v>
      </c>
      <c r="O200" s="84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AR200" s="225" t="s">
        <v>202</v>
      </c>
      <c r="AT200" s="225" t="s">
        <v>115</v>
      </c>
      <c r="AU200" s="225" t="s">
        <v>121</v>
      </c>
      <c r="AY200" s="15" t="s">
        <v>112</v>
      </c>
      <c r="BE200" s="226">
        <f>IF(N200="základná",J200,0)</f>
        <v>0</v>
      </c>
      <c r="BF200" s="226">
        <f>IF(N200="znížená",J200,0)</f>
        <v>0</v>
      </c>
      <c r="BG200" s="226">
        <f>IF(N200="zákl. prenesená",J200,0)</f>
        <v>0</v>
      </c>
      <c r="BH200" s="226">
        <f>IF(N200="zníž. prenesená",J200,0)</f>
        <v>0</v>
      </c>
      <c r="BI200" s="226">
        <f>IF(N200="nulová",J200,0)</f>
        <v>0</v>
      </c>
      <c r="BJ200" s="15" t="s">
        <v>121</v>
      </c>
      <c r="BK200" s="227">
        <f>ROUND(I200*H200,3)</f>
        <v>0</v>
      </c>
      <c r="BL200" s="15" t="s">
        <v>202</v>
      </c>
      <c r="BM200" s="225" t="s">
        <v>277</v>
      </c>
    </row>
    <row r="201" s="11" customFormat="1" ht="22.8" customHeight="1">
      <c r="B201" s="199"/>
      <c r="C201" s="200"/>
      <c r="D201" s="201" t="s">
        <v>74</v>
      </c>
      <c r="E201" s="213" t="s">
        <v>278</v>
      </c>
      <c r="F201" s="213" t="s">
        <v>279</v>
      </c>
      <c r="G201" s="200"/>
      <c r="H201" s="200"/>
      <c r="I201" s="203"/>
      <c r="J201" s="214">
        <f>BK201</f>
        <v>0</v>
      </c>
      <c r="K201" s="200"/>
      <c r="L201" s="205"/>
      <c r="M201" s="206"/>
      <c r="N201" s="207"/>
      <c r="O201" s="207"/>
      <c r="P201" s="208">
        <f>SUM(P202:P233)</f>
        <v>0</v>
      </c>
      <c r="Q201" s="207"/>
      <c r="R201" s="208">
        <f>SUM(R202:R233)</f>
        <v>0.29271999999999998</v>
      </c>
      <c r="S201" s="207"/>
      <c r="T201" s="209">
        <f>SUM(T202:T233)</f>
        <v>0</v>
      </c>
      <c r="AR201" s="210" t="s">
        <v>121</v>
      </c>
      <c r="AT201" s="211" t="s">
        <v>74</v>
      </c>
      <c r="AU201" s="211" t="s">
        <v>80</v>
      </c>
      <c r="AY201" s="210" t="s">
        <v>112</v>
      </c>
      <c r="BK201" s="212">
        <f>SUM(BK202:BK233)</f>
        <v>0</v>
      </c>
    </row>
    <row r="202" s="1" customFormat="1" ht="24" customHeight="1">
      <c r="B202" s="36"/>
      <c r="C202" s="215" t="s">
        <v>240</v>
      </c>
      <c r="D202" s="215" t="s">
        <v>115</v>
      </c>
      <c r="E202" s="216" t="s">
        <v>280</v>
      </c>
      <c r="F202" s="217" t="s">
        <v>281</v>
      </c>
      <c r="G202" s="218" t="s">
        <v>118</v>
      </c>
      <c r="H202" s="219">
        <v>8.5999999999999996</v>
      </c>
      <c r="I202" s="220"/>
      <c r="J202" s="219">
        <f>ROUND(I202*H202,3)</f>
        <v>0</v>
      </c>
      <c r="K202" s="217" t="s">
        <v>119</v>
      </c>
      <c r="L202" s="41"/>
      <c r="M202" s="221" t="s">
        <v>1</v>
      </c>
      <c r="N202" s="222" t="s">
        <v>41</v>
      </c>
      <c r="O202" s="84"/>
      <c r="P202" s="223">
        <f>O202*H202</f>
        <v>0</v>
      </c>
      <c r="Q202" s="223">
        <v>0.00040999999999999999</v>
      </c>
      <c r="R202" s="223">
        <f>Q202*H202</f>
        <v>0.0035259999999999996</v>
      </c>
      <c r="S202" s="223">
        <v>0</v>
      </c>
      <c r="T202" s="224">
        <f>S202*H202</f>
        <v>0</v>
      </c>
      <c r="AR202" s="225" t="s">
        <v>202</v>
      </c>
      <c r="AT202" s="225" t="s">
        <v>115</v>
      </c>
      <c r="AU202" s="225" t="s">
        <v>121</v>
      </c>
      <c r="AY202" s="15" t="s">
        <v>112</v>
      </c>
      <c r="BE202" s="226">
        <f>IF(N202="základná",J202,0)</f>
        <v>0</v>
      </c>
      <c r="BF202" s="226">
        <f>IF(N202="znížená",J202,0)</f>
        <v>0</v>
      </c>
      <c r="BG202" s="226">
        <f>IF(N202="zákl. prenesená",J202,0)</f>
        <v>0</v>
      </c>
      <c r="BH202" s="226">
        <f>IF(N202="zníž. prenesená",J202,0)</f>
        <v>0</v>
      </c>
      <c r="BI202" s="226">
        <f>IF(N202="nulová",J202,0)</f>
        <v>0</v>
      </c>
      <c r="BJ202" s="15" t="s">
        <v>121</v>
      </c>
      <c r="BK202" s="227">
        <f>ROUND(I202*H202,3)</f>
        <v>0</v>
      </c>
      <c r="BL202" s="15" t="s">
        <v>202</v>
      </c>
      <c r="BM202" s="225" t="s">
        <v>282</v>
      </c>
    </row>
    <row r="203" s="12" customFormat="1">
      <c r="B203" s="228"/>
      <c r="C203" s="229"/>
      <c r="D203" s="230" t="s">
        <v>123</v>
      </c>
      <c r="E203" s="231" t="s">
        <v>1</v>
      </c>
      <c r="F203" s="232" t="s">
        <v>173</v>
      </c>
      <c r="G203" s="229"/>
      <c r="H203" s="233">
        <v>8.5999999999999996</v>
      </c>
      <c r="I203" s="234"/>
      <c r="J203" s="229"/>
      <c r="K203" s="229"/>
      <c r="L203" s="235"/>
      <c r="M203" s="236"/>
      <c r="N203" s="237"/>
      <c r="O203" s="237"/>
      <c r="P203" s="237"/>
      <c r="Q203" s="237"/>
      <c r="R203" s="237"/>
      <c r="S203" s="237"/>
      <c r="T203" s="238"/>
      <c r="AT203" s="239" t="s">
        <v>123</v>
      </c>
      <c r="AU203" s="239" t="s">
        <v>121</v>
      </c>
      <c r="AV203" s="12" t="s">
        <v>121</v>
      </c>
      <c r="AW203" s="12" t="s">
        <v>30</v>
      </c>
      <c r="AX203" s="12" t="s">
        <v>80</v>
      </c>
      <c r="AY203" s="239" t="s">
        <v>112</v>
      </c>
    </row>
    <row r="204" s="1" customFormat="1" ht="36" customHeight="1">
      <c r="B204" s="36"/>
      <c r="C204" s="251" t="s">
        <v>283</v>
      </c>
      <c r="D204" s="251" t="s">
        <v>237</v>
      </c>
      <c r="E204" s="252" t="s">
        <v>284</v>
      </c>
      <c r="F204" s="253" t="s">
        <v>285</v>
      </c>
      <c r="G204" s="254" t="s">
        <v>154</v>
      </c>
      <c r="H204" s="255">
        <v>1</v>
      </c>
      <c r="I204" s="256"/>
      <c r="J204" s="255">
        <f>ROUND(I204*H204,3)</f>
        <v>0</v>
      </c>
      <c r="K204" s="253" t="s">
        <v>1</v>
      </c>
      <c r="L204" s="257"/>
      <c r="M204" s="258" t="s">
        <v>1</v>
      </c>
      <c r="N204" s="259" t="s">
        <v>41</v>
      </c>
      <c r="O204" s="84"/>
      <c r="P204" s="223">
        <f>O204*H204</f>
        <v>0</v>
      </c>
      <c r="Q204" s="223">
        <v>0.14999999999999999</v>
      </c>
      <c r="R204" s="223">
        <f>Q204*H204</f>
        <v>0.14999999999999999</v>
      </c>
      <c r="S204" s="223">
        <v>0</v>
      </c>
      <c r="T204" s="224">
        <f>S204*H204</f>
        <v>0</v>
      </c>
      <c r="AR204" s="225" t="s">
        <v>240</v>
      </c>
      <c r="AT204" s="225" t="s">
        <v>237</v>
      </c>
      <c r="AU204" s="225" t="s">
        <v>121</v>
      </c>
      <c r="AY204" s="15" t="s">
        <v>112</v>
      </c>
      <c r="BE204" s="226">
        <f>IF(N204="základná",J204,0)</f>
        <v>0</v>
      </c>
      <c r="BF204" s="226">
        <f>IF(N204="znížená",J204,0)</f>
        <v>0</v>
      </c>
      <c r="BG204" s="226">
        <f>IF(N204="zákl. prenesená",J204,0)</f>
        <v>0</v>
      </c>
      <c r="BH204" s="226">
        <f>IF(N204="zníž. prenesená",J204,0)</f>
        <v>0</v>
      </c>
      <c r="BI204" s="226">
        <f>IF(N204="nulová",J204,0)</f>
        <v>0</v>
      </c>
      <c r="BJ204" s="15" t="s">
        <v>121</v>
      </c>
      <c r="BK204" s="227">
        <f>ROUND(I204*H204,3)</f>
        <v>0</v>
      </c>
      <c r="BL204" s="15" t="s">
        <v>202</v>
      </c>
      <c r="BM204" s="225" t="s">
        <v>286</v>
      </c>
    </row>
    <row r="205" s="1" customFormat="1" ht="24" customHeight="1">
      <c r="B205" s="36"/>
      <c r="C205" s="215" t="s">
        <v>287</v>
      </c>
      <c r="D205" s="215" t="s">
        <v>115</v>
      </c>
      <c r="E205" s="216" t="s">
        <v>288</v>
      </c>
      <c r="F205" s="217" t="s">
        <v>289</v>
      </c>
      <c r="G205" s="218" t="s">
        <v>127</v>
      </c>
      <c r="H205" s="219">
        <v>56.159999999999997</v>
      </c>
      <c r="I205" s="220"/>
      <c r="J205" s="219">
        <f>ROUND(I205*H205,3)</f>
        <v>0</v>
      </c>
      <c r="K205" s="217" t="s">
        <v>119</v>
      </c>
      <c r="L205" s="41"/>
      <c r="M205" s="221" t="s">
        <v>1</v>
      </c>
      <c r="N205" s="222" t="s">
        <v>41</v>
      </c>
      <c r="O205" s="84"/>
      <c r="P205" s="223">
        <f>O205*H205</f>
        <v>0</v>
      </c>
      <c r="Q205" s="223">
        <v>0.00010000000000000001</v>
      </c>
      <c r="R205" s="223">
        <f>Q205*H205</f>
        <v>0.0056160000000000003</v>
      </c>
      <c r="S205" s="223">
        <v>0</v>
      </c>
      <c r="T205" s="224">
        <f>S205*H205</f>
        <v>0</v>
      </c>
      <c r="AR205" s="225" t="s">
        <v>202</v>
      </c>
      <c r="AT205" s="225" t="s">
        <v>115</v>
      </c>
      <c r="AU205" s="225" t="s">
        <v>121</v>
      </c>
      <c r="AY205" s="15" t="s">
        <v>112</v>
      </c>
      <c r="BE205" s="226">
        <f>IF(N205="základná",J205,0)</f>
        <v>0</v>
      </c>
      <c r="BF205" s="226">
        <f>IF(N205="znížená",J205,0)</f>
        <v>0</v>
      </c>
      <c r="BG205" s="226">
        <f>IF(N205="zákl. prenesená",J205,0)</f>
        <v>0</v>
      </c>
      <c r="BH205" s="226">
        <f>IF(N205="zníž. prenesená",J205,0)</f>
        <v>0</v>
      </c>
      <c r="BI205" s="226">
        <f>IF(N205="nulová",J205,0)</f>
        <v>0</v>
      </c>
      <c r="BJ205" s="15" t="s">
        <v>121</v>
      </c>
      <c r="BK205" s="227">
        <f>ROUND(I205*H205,3)</f>
        <v>0</v>
      </c>
      <c r="BL205" s="15" t="s">
        <v>202</v>
      </c>
      <c r="BM205" s="225" t="s">
        <v>290</v>
      </c>
    </row>
    <row r="206" s="12" customFormat="1">
      <c r="B206" s="228"/>
      <c r="C206" s="229"/>
      <c r="D206" s="230" t="s">
        <v>123</v>
      </c>
      <c r="E206" s="231" t="s">
        <v>1</v>
      </c>
      <c r="F206" s="232" t="s">
        <v>291</v>
      </c>
      <c r="G206" s="229"/>
      <c r="H206" s="233">
        <v>34.560000000000002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123</v>
      </c>
      <c r="AU206" s="239" t="s">
        <v>121</v>
      </c>
      <c r="AV206" s="12" t="s">
        <v>121</v>
      </c>
      <c r="AW206" s="12" t="s">
        <v>30</v>
      </c>
      <c r="AX206" s="12" t="s">
        <v>75</v>
      </c>
      <c r="AY206" s="239" t="s">
        <v>112</v>
      </c>
    </row>
    <row r="207" s="12" customFormat="1">
      <c r="B207" s="228"/>
      <c r="C207" s="229"/>
      <c r="D207" s="230" t="s">
        <v>123</v>
      </c>
      <c r="E207" s="231" t="s">
        <v>1</v>
      </c>
      <c r="F207" s="232" t="s">
        <v>292</v>
      </c>
      <c r="G207" s="229"/>
      <c r="H207" s="233">
        <v>4.3200000000000003</v>
      </c>
      <c r="I207" s="234"/>
      <c r="J207" s="229"/>
      <c r="K207" s="229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123</v>
      </c>
      <c r="AU207" s="239" t="s">
        <v>121</v>
      </c>
      <c r="AV207" s="12" t="s">
        <v>121</v>
      </c>
      <c r="AW207" s="12" t="s">
        <v>30</v>
      </c>
      <c r="AX207" s="12" t="s">
        <v>75</v>
      </c>
      <c r="AY207" s="239" t="s">
        <v>112</v>
      </c>
    </row>
    <row r="208" s="12" customFormat="1">
      <c r="B208" s="228"/>
      <c r="C208" s="229"/>
      <c r="D208" s="230" t="s">
        <v>123</v>
      </c>
      <c r="E208" s="231" t="s">
        <v>1</v>
      </c>
      <c r="F208" s="232" t="s">
        <v>293</v>
      </c>
      <c r="G208" s="229"/>
      <c r="H208" s="233">
        <v>4.3200000000000003</v>
      </c>
      <c r="I208" s="234"/>
      <c r="J208" s="229"/>
      <c r="K208" s="229"/>
      <c r="L208" s="235"/>
      <c r="M208" s="236"/>
      <c r="N208" s="237"/>
      <c r="O208" s="237"/>
      <c r="P208" s="237"/>
      <c r="Q208" s="237"/>
      <c r="R208" s="237"/>
      <c r="S208" s="237"/>
      <c r="T208" s="238"/>
      <c r="AT208" s="239" t="s">
        <v>123</v>
      </c>
      <c r="AU208" s="239" t="s">
        <v>121</v>
      </c>
      <c r="AV208" s="12" t="s">
        <v>121</v>
      </c>
      <c r="AW208" s="12" t="s">
        <v>30</v>
      </c>
      <c r="AX208" s="12" t="s">
        <v>75</v>
      </c>
      <c r="AY208" s="239" t="s">
        <v>112</v>
      </c>
    </row>
    <row r="209" s="12" customFormat="1">
      <c r="B209" s="228"/>
      <c r="C209" s="229"/>
      <c r="D209" s="230" t="s">
        <v>123</v>
      </c>
      <c r="E209" s="231" t="s">
        <v>1</v>
      </c>
      <c r="F209" s="232" t="s">
        <v>294</v>
      </c>
      <c r="G209" s="229"/>
      <c r="H209" s="233">
        <v>4.3200000000000003</v>
      </c>
      <c r="I209" s="234"/>
      <c r="J209" s="229"/>
      <c r="K209" s="229"/>
      <c r="L209" s="235"/>
      <c r="M209" s="236"/>
      <c r="N209" s="237"/>
      <c r="O209" s="237"/>
      <c r="P209" s="237"/>
      <c r="Q209" s="237"/>
      <c r="R209" s="237"/>
      <c r="S209" s="237"/>
      <c r="T209" s="238"/>
      <c r="AT209" s="239" t="s">
        <v>123</v>
      </c>
      <c r="AU209" s="239" t="s">
        <v>121</v>
      </c>
      <c r="AV209" s="12" t="s">
        <v>121</v>
      </c>
      <c r="AW209" s="12" t="s">
        <v>30</v>
      </c>
      <c r="AX209" s="12" t="s">
        <v>75</v>
      </c>
      <c r="AY209" s="239" t="s">
        <v>112</v>
      </c>
    </row>
    <row r="210" s="12" customFormat="1">
      <c r="B210" s="228"/>
      <c r="C210" s="229"/>
      <c r="D210" s="230" t="s">
        <v>123</v>
      </c>
      <c r="E210" s="231" t="s">
        <v>1</v>
      </c>
      <c r="F210" s="232" t="s">
        <v>295</v>
      </c>
      <c r="G210" s="229"/>
      <c r="H210" s="233">
        <v>4.3200000000000003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123</v>
      </c>
      <c r="AU210" s="239" t="s">
        <v>121</v>
      </c>
      <c r="AV210" s="12" t="s">
        <v>121</v>
      </c>
      <c r="AW210" s="12" t="s">
        <v>30</v>
      </c>
      <c r="AX210" s="12" t="s">
        <v>75</v>
      </c>
      <c r="AY210" s="239" t="s">
        <v>112</v>
      </c>
    </row>
    <row r="211" s="12" customFormat="1">
      <c r="B211" s="228"/>
      <c r="C211" s="229"/>
      <c r="D211" s="230" t="s">
        <v>123</v>
      </c>
      <c r="E211" s="231" t="s">
        <v>1</v>
      </c>
      <c r="F211" s="232" t="s">
        <v>296</v>
      </c>
      <c r="G211" s="229"/>
      <c r="H211" s="233">
        <v>4.3200000000000003</v>
      </c>
      <c r="I211" s="234"/>
      <c r="J211" s="229"/>
      <c r="K211" s="229"/>
      <c r="L211" s="235"/>
      <c r="M211" s="236"/>
      <c r="N211" s="237"/>
      <c r="O211" s="237"/>
      <c r="P211" s="237"/>
      <c r="Q211" s="237"/>
      <c r="R211" s="237"/>
      <c r="S211" s="237"/>
      <c r="T211" s="238"/>
      <c r="AT211" s="239" t="s">
        <v>123</v>
      </c>
      <c r="AU211" s="239" t="s">
        <v>121</v>
      </c>
      <c r="AV211" s="12" t="s">
        <v>121</v>
      </c>
      <c r="AW211" s="12" t="s">
        <v>30</v>
      </c>
      <c r="AX211" s="12" t="s">
        <v>75</v>
      </c>
      <c r="AY211" s="239" t="s">
        <v>112</v>
      </c>
    </row>
    <row r="212" s="13" customFormat="1">
      <c r="B212" s="240"/>
      <c r="C212" s="241"/>
      <c r="D212" s="230" t="s">
        <v>123</v>
      </c>
      <c r="E212" s="242" t="s">
        <v>1</v>
      </c>
      <c r="F212" s="243" t="s">
        <v>133</v>
      </c>
      <c r="G212" s="241"/>
      <c r="H212" s="244">
        <v>56.159999999999997</v>
      </c>
      <c r="I212" s="245"/>
      <c r="J212" s="241"/>
      <c r="K212" s="241"/>
      <c r="L212" s="246"/>
      <c r="M212" s="247"/>
      <c r="N212" s="248"/>
      <c r="O212" s="248"/>
      <c r="P212" s="248"/>
      <c r="Q212" s="248"/>
      <c r="R212" s="248"/>
      <c r="S212" s="248"/>
      <c r="T212" s="249"/>
      <c r="AT212" s="250" t="s">
        <v>123</v>
      </c>
      <c r="AU212" s="250" t="s">
        <v>121</v>
      </c>
      <c r="AV212" s="13" t="s">
        <v>120</v>
      </c>
      <c r="AW212" s="13" t="s">
        <v>30</v>
      </c>
      <c r="AX212" s="13" t="s">
        <v>80</v>
      </c>
      <c r="AY212" s="250" t="s">
        <v>112</v>
      </c>
    </row>
    <row r="213" s="1" customFormat="1" ht="16.5" customHeight="1">
      <c r="B213" s="36"/>
      <c r="C213" s="251" t="s">
        <v>297</v>
      </c>
      <c r="D213" s="251" t="s">
        <v>237</v>
      </c>
      <c r="E213" s="252" t="s">
        <v>298</v>
      </c>
      <c r="F213" s="253" t="s">
        <v>299</v>
      </c>
      <c r="G213" s="254" t="s">
        <v>127</v>
      </c>
      <c r="H213" s="255">
        <v>56.159999999999997</v>
      </c>
      <c r="I213" s="256"/>
      <c r="J213" s="255">
        <f>ROUND(I213*H213,3)</f>
        <v>0</v>
      </c>
      <c r="K213" s="253" t="s">
        <v>1</v>
      </c>
      <c r="L213" s="257"/>
      <c r="M213" s="258" t="s">
        <v>1</v>
      </c>
      <c r="N213" s="259" t="s">
        <v>41</v>
      </c>
      <c r="O213" s="84"/>
      <c r="P213" s="223">
        <f>O213*H213</f>
        <v>0</v>
      </c>
      <c r="Q213" s="223">
        <v>0.002</v>
      </c>
      <c r="R213" s="223">
        <f>Q213*H213</f>
        <v>0.11231999999999999</v>
      </c>
      <c r="S213" s="223">
        <v>0</v>
      </c>
      <c r="T213" s="224">
        <f>S213*H213</f>
        <v>0</v>
      </c>
      <c r="AR213" s="225" t="s">
        <v>240</v>
      </c>
      <c r="AT213" s="225" t="s">
        <v>237</v>
      </c>
      <c r="AU213" s="225" t="s">
        <v>121</v>
      </c>
      <c r="AY213" s="15" t="s">
        <v>112</v>
      </c>
      <c r="BE213" s="226">
        <f>IF(N213="základná",J213,0)</f>
        <v>0</v>
      </c>
      <c r="BF213" s="226">
        <f>IF(N213="znížená",J213,0)</f>
        <v>0</v>
      </c>
      <c r="BG213" s="226">
        <f>IF(N213="zákl. prenesená",J213,0)</f>
        <v>0</v>
      </c>
      <c r="BH213" s="226">
        <f>IF(N213="zníž. prenesená",J213,0)</f>
        <v>0</v>
      </c>
      <c r="BI213" s="226">
        <f>IF(N213="nulová",J213,0)</f>
        <v>0</v>
      </c>
      <c r="BJ213" s="15" t="s">
        <v>121</v>
      </c>
      <c r="BK213" s="227">
        <f>ROUND(I213*H213,3)</f>
        <v>0</v>
      </c>
      <c r="BL213" s="15" t="s">
        <v>202</v>
      </c>
      <c r="BM213" s="225" t="s">
        <v>300</v>
      </c>
    </row>
    <row r="214" s="1" customFormat="1" ht="16.5" customHeight="1">
      <c r="B214" s="36"/>
      <c r="C214" s="215" t="s">
        <v>301</v>
      </c>
      <c r="D214" s="215" t="s">
        <v>115</v>
      </c>
      <c r="E214" s="216" t="s">
        <v>302</v>
      </c>
      <c r="F214" s="217" t="s">
        <v>303</v>
      </c>
      <c r="G214" s="218" t="s">
        <v>127</v>
      </c>
      <c r="H214" s="219">
        <v>34.109999999999999</v>
      </c>
      <c r="I214" s="220"/>
      <c r="J214" s="219">
        <f>ROUND(I214*H214,3)</f>
        <v>0</v>
      </c>
      <c r="K214" s="217" t="s">
        <v>1</v>
      </c>
      <c r="L214" s="41"/>
      <c r="M214" s="221" t="s">
        <v>1</v>
      </c>
      <c r="N214" s="222" t="s">
        <v>41</v>
      </c>
      <c r="O214" s="84"/>
      <c r="P214" s="223">
        <f>O214*H214</f>
        <v>0</v>
      </c>
      <c r="Q214" s="223">
        <v>5.0000000000000002E-05</v>
      </c>
      <c r="R214" s="223">
        <f>Q214*H214</f>
        <v>0.0017055</v>
      </c>
      <c r="S214" s="223">
        <v>0</v>
      </c>
      <c r="T214" s="224">
        <f>S214*H214</f>
        <v>0</v>
      </c>
      <c r="AR214" s="225" t="s">
        <v>202</v>
      </c>
      <c r="AT214" s="225" t="s">
        <v>115</v>
      </c>
      <c r="AU214" s="225" t="s">
        <v>121</v>
      </c>
      <c r="AY214" s="15" t="s">
        <v>112</v>
      </c>
      <c r="BE214" s="226">
        <f>IF(N214="základná",J214,0)</f>
        <v>0</v>
      </c>
      <c r="BF214" s="226">
        <f>IF(N214="znížená",J214,0)</f>
        <v>0</v>
      </c>
      <c r="BG214" s="226">
        <f>IF(N214="zákl. prenesená",J214,0)</f>
        <v>0</v>
      </c>
      <c r="BH214" s="226">
        <f>IF(N214="zníž. prenesená",J214,0)</f>
        <v>0</v>
      </c>
      <c r="BI214" s="226">
        <f>IF(N214="nulová",J214,0)</f>
        <v>0</v>
      </c>
      <c r="BJ214" s="15" t="s">
        <v>121</v>
      </c>
      <c r="BK214" s="227">
        <f>ROUND(I214*H214,3)</f>
        <v>0</v>
      </c>
      <c r="BL214" s="15" t="s">
        <v>202</v>
      </c>
      <c r="BM214" s="225" t="s">
        <v>304</v>
      </c>
    </row>
    <row r="215" s="12" customFormat="1">
      <c r="B215" s="228"/>
      <c r="C215" s="229"/>
      <c r="D215" s="230" t="s">
        <v>123</v>
      </c>
      <c r="E215" s="231" t="s">
        <v>1</v>
      </c>
      <c r="F215" s="232" t="s">
        <v>305</v>
      </c>
      <c r="G215" s="229"/>
      <c r="H215" s="233">
        <v>3.3300000000000001</v>
      </c>
      <c r="I215" s="234"/>
      <c r="J215" s="229"/>
      <c r="K215" s="229"/>
      <c r="L215" s="235"/>
      <c r="M215" s="236"/>
      <c r="N215" s="237"/>
      <c r="O215" s="237"/>
      <c r="P215" s="237"/>
      <c r="Q215" s="237"/>
      <c r="R215" s="237"/>
      <c r="S215" s="237"/>
      <c r="T215" s="238"/>
      <c r="AT215" s="239" t="s">
        <v>123</v>
      </c>
      <c r="AU215" s="239" t="s">
        <v>121</v>
      </c>
      <c r="AV215" s="12" t="s">
        <v>121</v>
      </c>
      <c r="AW215" s="12" t="s">
        <v>30</v>
      </c>
      <c r="AX215" s="12" t="s">
        <v>75</v>
      </c>
      <c r="AY215" s="239" t="s">
        <v>112</v>
      </c>
    </row>
    <row r="216" s="12" customFormat="1">
      <c r="B216" s="228"/>
      <c r="C216" s="229"/>
      <c r="D216" s="230" t="s">
        <v>123</v>
      </c>
      <c r="E216" s="231" t="s">
        <v>1</v>
      </c>
      <c r="F216" s="232" t="s">
        <v>306</v>
      </c>
      <c r="G216" s="229"/>
      <c r="H216" s="233">
        <v>2.4300000000000002</v>
      </c>
      <c r="I216" s="234"/>
      <c r="J216" s="229"/>
      <c r="K216" s="229"/>
      <c r="L216" s="235"/>
      <c r="M216" s="236"/>
      <c r="N216" s="237"/>
      <c r="O216" s="237"/>
      <c r="P216" s="237"/>
      <c r="Q216" s="237"/>
      <c r="R216" s="237"/>
      <c r="S216" s="237"/>
      <c r="T216" s="238"/>
      <c r="AT216" s="239" t="s">
        <v>123</v>
      </c>
      <c r="AU216" s="239" t="s">
        <v>121</v>
      </c>
      <c r="AV216" s="12" t="s">
        <v>121</v>
      </c>
      <c r="AW216" s="12" t="s">
        <v>30</v>
      </c>
      <c r="AX216" s="12" t="s">
        <v>75</v>
      </c>
      <c r="AY216" s="239" t="s">
        <v>112</v>
      </c>
    </row>
    <row r="217" s="12" customFormat="1">
      <c r="B217" s="228"/>
      <c r="C217" s="229"/>
      <c r="D217" s="230" t="s">
        <v>123</v>
      </c>
      <c r="E217" s="231" t="s">
        <v>1</v>
      </c>
      <c r="F217" s="232" t="s">
        <v>307</v>
      </c>
      <c r="G217" s="229"/>
      <c r="H217" s="233">
        <v>4.3200000000000003</v>
      </c>
      <c r="I217" s="234"/>
      <c r="J217" s="229"/>
      <c r="K217" s="229"/>
      <c r="L217" s="235"/>
      <c r="M217" s="236"/>
      <c r="N217" s="237"/>
      <c r="O217" s="237"/>
      <c r="P217" s="237"/>
      <c r="Q217" s="237"/>
      <c r="R217" s="237"/>
      <c r="S217" s="237"/>
      <c r="T217" s="238"/>
      <c r="AT217" s="239" t="s">
        <v>123</v>
      </c>
      <c r="AU217" s="239" t="s">
        <v>121</v>
      </c>
      <c r="AV217" s="12" t="s">
        <v>121</v>
      </c>
      <c r="AW217" s="12" t="s">
        <v>30</v>
      </c>
      <c r="AX217" s="12" t="s">
        <v>75</v>
      </c>
      <c r="AY217" s="239" t="s">
        <v>112</v>
      </c>
    </row>
    <row r="218" s="12" customFormat="1">
      <c r="B218" s="228"/>
      <c r="C218" s="229"/>
      <c r="D218" s="230" t="s">
        <v>123</v>
      </c>
      <c r="E218" s="231" t="s">
        <v>1</v>
      </c>
      <c r="F218" s="232" t="s">
        <v>308</v>
      </c>
      <c r="G218" s="229"/>
      <c r="H218" s="233">
        <v>11.52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123</v>
      </c>
      <c r="AU218" s="239" t="s">
        <v>121</v>
      </c>
      <c r="AV218" s="12" t="s">
        <v>121</v>
      </c>
      <c r="AW218" s="12" t="s">
        <v>30</v>
      </c>
      <c r="AX218" s="12" t="s">
        <v>75</v>
      </c>
      <c r="AY218" s="239" t="s">
        <v>112</v>
      </c>
    </row>
    <row r="219" s="12" customFormat="1">
      <c r="B219" s="228"/>
      <c r="C219" s="229"/>
      <c r="D219" s="230" t="s">
        <v>123</v>
      </c>
      <c r="E219" s="231" t="s">
        <v>1</v>
      </c>
      <c r="F219" s="232" t="s">
        <v>309</v>
      </c>
      <c r="G219" s="229"/>
      <c r="H219" s="233">
        <v>1.44</v>
      </c>
      <c r="I219" s="234"/>
      <c r="J219" s="229"/>
      <c r="K219" s="229"/>
      <c r="L219" s="235"/>
      <c r="M219" s="236"/>
      <c r="N219" s="237"/>
      <c r="O219" s="237"/>
      <c r="P219" s="237"/>
      <c r="Q219" s="237"/>
      <c r="R219" s="237"/>
      <c r="S219" s="237"/>
      <c r="T219" s="238"/>
      <c r="AT219" s="239" t="s">
        <v>123</v>
      </c>
      <c r="AU219" s="239" t="s">
        <v>121</v>
      </c>
      <c r="AV219" s="12" t="s">
        <v>121</v>
      </c>
      <c r="AW219" s="12" t="s">
        <v>30</v>
      </c>
      <c r="AX219" s="12" t="s">
        <v>75</v>
      </c>
      <c r="AY219" s="239" t="s">
        <v>112</v>
      </c>
    </row>
    <row r="220" s="12" customFormat="1">
      <c r="B220" s="228"/>
      <c r="C220" s="229"/>
      <c r="D220" s="230" t="s">
        <v>123</v>
      </c>
      <c r="E220" s="231" t="s">
        <v>1</v>
      </c>
      <c r="F220" s="232" t="s">
        <v>310</v>
      </c>
      <c r="G220" s="229"/>
      <c r="H220" s="233">
        <v>1.44</v>
      </c>
      <c r="I220" s="234"/>
      <c r="J220" s="229"/>
      <c r="K220" s="229"/>
      <c r="L220" s="235"/>
      <c r="M220" s="236"/>
      <c r="N220" s="237"/>
      <c r="O220" s="237"/>
      <c r="P220" s="237"/>
      <c r="Q220" s="237"/>
      <c r="R220" s="237"/>
      <c r="S220" s="237"/>
      <c r="T220" s="238"/>
      <c r="AT220" s="239" t="s">
        <v>123</v>
      </c>
      <c r="AU220" s="239" t="s">
        <v>121</v>
      </c>
      <c r="AV220" s="12" t="s">
        <v>121</v>
      </c>
      <c r="AW220" s="12" t="s">
        <v>30</v>
      </c>
      <c r="AX220" s="12" t="s">
        <v>75</v>
      </c>
      <c r="AY220" s="239" t="s">
        <v>112</v>
      </c>
    </row>
    <row r="221" s="12" customFormat="1">
      <c r="B221" s="228"/>
      <c r="C221" s="229"/>
      <c r="D221" s="230" t="s">
        <v>123</v>
      </c>
      <c r="E221" s="231" t="s">
        <v>1</v>
      </c>
      <c r="F221" s="232" t="s">
        <v>311</v>
      </c>
      <c r="G221" s="229"/>
      <c r="H221" s="233">
        <v>1.44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123</v>
      </c>
      <c r="AU221" s="239" t="s">
        <v>121</v>
      </c>
      <c r="AV221" s="12" t="s">
        <v>121</v>
      </c>
      <c r="AW221" s="12" t="s">
        <v>30</v>
      </c>
      <c r="AX221" s="12" t="s">
        <v>75</v>
      </c>
      <c r="AY221" s="239" t="s">
        <v>112</v>
      </c>
    </row>
    <row r="222" s="12" customFormat="1">
      <c r="B222" s="228"/>
      <c r="C222" s="229"/>
      <c r="D222" s="230" t="s">
        <v>123</v>
      </c>
      <c r="E222" s="231" t="s">
        <v>1</v>
      </c>
      <c r="F222" s="232" t="s">
        <v>312</v>
      </c>
      <c r="G222" s="229"/>
      <c r="H222" s="233">
        <v>1.44</v>
      </c>
      <c r="I222" s="234"/>
      <c r="J222" s="229"/>
      <c r="K222" s="229"/>
      <c r="L222" s="235"/>
      <c r="M222" s="236"/>
      <c r="N222" s="237"/>
      <c r="O222" s="237"/>
      <c r="P222" s="237"/>
      <c r="Q222" s="237"/>
      <c r="R222" s="237"/>
      <c r="S222" s="237"/>
      <c r="T222" s="238"/>
      <c r="AT222" s="239" t="s">
        <v>123</v>
      </c>
      <c r="AU222" s="239" t="s">
        <v>121</v>
      </c>
      <c r="AV222" s="12" t="s">
        <v>121</v>
      </c>
      <c r="AW222" s="12" t="s">
        <v>30</v>
      </c>
      <c r="AX222" s="12" t="s">
        <v>75</v>
      </c>
      <c r="AY222" s="239" t="s">
        <v>112</v>
      </c>
    </row>
    <row r="223" s="12" customFormat="1">
      <c r="B223" s="228"/>
      <c r="C223" s="229"/>
      <c r="D223" s="230" t="s">
        <v>123</v>
      </c>
      <c r="E223" s="231" t="s">
        <v>1</v>
      </c>
      <c r="F223" s="232" t="s">
        <v>313</v>
      </c>
      <c r="G223" s="229"/>
      <c r="H223" s="233">
        <v>4.3200000000000003</v>
      </c>
      <c r="I223" s="234"/>
      <c r="J223" s="229"/>
      <c r="K223" s="229"/>
      <c r="L223" s="235"/>
      <c r="M223" s="236"/>
      <c r="N223" s="237"/>
      <c r="O223" s="237"/>
      <c r="P223" s="237"/>
      <c r="Q223" s="237"/>
      <c r="R223" s="237"/>
      <c r="S223" s="237"/>
      <c r="T223" s="238"/>
      <c r="AT223" s="239" t="s">
        <v>123</v>
      </c>
      <c r="AU223" s="239" t="s">
        <v>121</v>
      </c>
      <c r="AV223" s="12" t="s">
        <v>121</v>
      </c>
      <c r="AW223" s="12" t="s">
        <v>30</v>
      </c>
      <c r="AX223" s="12" t="s">
        <v>75</v>
      </c>
      <c r="AY223" s="239" t="s">
        <v>112</v>
      </c>
    </row>
    <row r="224" s="12" customFormat="1">
      <c r="B224" s="228"/>
      <c r="C224" s="229"/>
      <c r="D224" s="230" t="s">
        <v>123</v>
      </c>
      <c r="E224" s="231" t="s">
        <v>1</v>
      </c>
      <c r="F224" s="232" t="s">
        <v>314</v>
      </c>
      <c r="G224" s="229"/>
      <c r="H224" s="233">
        <v>0.81000000000000005</v>
      </c>
      <c r="I224" s="234"/>
      <c r="J224" s="229"/>
      <c r="K224" s="229"/>
      <c r="L224" s="235"/>
      <c r="M224" s="236"/>
      <c r="N224" s="237"/>
      <c r="O224" s="237"/>
      <c r="P224" s="237"/>
      <c r="Q224" s="237"/>
      <c r="R224" s="237"/>
      <c r="S224" s="237"/>
      <c r="T224" s="238"/>
      <c r="AT224" s="239" t="s">
        <v>123</v>
      </c>
      <c r="AU224" s="239" t="s">
        <v>121</v>
      </c>
      <c r="AV224" s="12" t="s">
        <v>121</v>
      </c>
      <c r="AW224" s="12" t="s">
        <v>30</v>
      </c>
      <c r="AX224" s="12" t="s">
        <v>75</v>
      </c>
      <c r="AY224" s="239" t="s">
        <v>112</v>
      </c>
    </row>
    <row r="225" s="12" customFormat="1">
      <c r="B225" s="228"/>
      <c r="C225" s="229"/>
      <c r="D225" s="230" t="s">
        <v>123</v>
      </c>
      <c r="E225" s="231" t="s">
        <v>1</v>
      </c>
      <c r="F225" s="232" t="s">
        <v>315</v>
      </c>
      <c r="G225" s="229"/>
      <c r="H225" s="233">
        <v>0.81000000000000005</v>
      </c>
      <c r="I225" s="234"/>
      <c r="J225" s="229"/>
      <c r="K225" s="229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123</v>
      </c>
      <c r="AU225" s="239" t="s">
        <v>121</v>
      </c>
      <c r="AV225" s="12" t="s">
        <v>121</v>
      </c>
      <c r="AW225" s="12" t="s">
        <v>30</v>
      </c>
      <c r="AX225" s="12" t="s">
        <v>75</v>
      </c>
      <c r="AY225" s="239" t="s">
        <v>112</v>
      </c>
    </row>
    <row r="226" s="12" customFormat="1">
      <c r="B226" s="228"/>
      <c r="C226" s="229"/>
      <c r="D226" s="230" t="s">
        <v>123</v>
      </c>
      <c r="E226" s="231" t="s">
        <v>1</v>
      </c>
      <c r="F226" s="232" t="s">
        <v>316</v>
      </c>
      <c r="G226" s="229"/>
      <c r="H226" s="233">
        <v>0.81000000000000005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123</v>
      </c>
      <c r="AU226" s="239" t="s">
        <v>121</v>
      </c>
      <c r="AV226" s="12" t="s">
        <v>121</v>
      </c>
      <c r="AW226" s="12" t="s">
        <v>30</v>
      </c>
      <c r="AX226" s="12" t="s">
        <v>75</v>
      </c>
      <c r="AY226" s="239" t="s">
        <v>112</v>
      </c>
    </row>
    <row r="227" s="13" customFormat="1">
      <c r="B227" s="240"/>
      <c r="C227" s="241"/>
      <c r="D227" s="230" t="s">
        <v>123</v>
      </c>
      <c r="E227" s="242" t="s">
        <v>1</v>
      </c>
      <c r="F227" s="243" t="s">
        <v>133</v>
      </c>
      <c r="G227" s="241"/>
      <c r="H227" s="244">
        <v>34.109999999999999</v>
      </c>
      <c r="I227" s="245"/>
      <c r="J227" s="241"/>
      <c r="K227" s="241"/>
      <c r="L227" s="246"/>
      <c r="M227" s="247"/>
      <c r="N227" s="248"/>
      <c r="O227" s="248"/>
      <c r="P227" s="248"/>
      <c r="Q227" s="248"/>
      <c r="R227" s="248"/>
      <c r="S227" s="248"/>
      <c r="T227" s="249"/>
      <c r="AT227" s="250" t="s">
        <v>123</v>
      </c>
      <c r="AU227" s="250" t="s">
        <v>121</v>
      </c>
      <c r="AV227" s="13" t="s">
        <v>120</v>
      </c>
      <c r="AW227" s="13" t="s">
        <v>30</v>
      </c>
      <c r="AX227" s="13" t="s">
        <v>80</v>
      </c>
      <c r="AY227" s="250" t="s">
        <v>112</v>
      </c>
    </row>
    <row r="228" s="1" customFormat="1" ht="16.5" customHeight="1">
      <c r="B228" s="36"/>
      <c r="C228" s="251" t="s">
        <v>317</v>
      </c>
      <c r="D228" s="251" t="s">
        <v>237</v>
      </c>
      <c r="E228" s="252" t="s">
        <v>318</v>
      </c>
      <c r="F228" s="253" t="s">
        <v>319</v>
      </c>
      <c r="G228" s="254" t="s">
        <v>127</v>
      </c>
      <c r="H228" s="255">
        <v>34.109999999999999</v>
      </c>
      <c r="I228" s="256"/>
      <c r="J228" s="255">
        <f>ROUND(I228*H228,3)</f>
        <v>0</v>
      </c>
      <c r="K228" s="253" t="s">
        <v>1</v>
      </c>
      <c r="L228" s="257"/>
      <c r="M228" s="258" t="s">
        <v>1</v>
      </c>
      <c r="N228" s="259" t="s">
        <v>41</v>
      </c>
      <c r="O228" s="84"/>
      <c r="P228" s="223">
        <f>O228*H228</f>
        <v>0</v>
      </c>
      <c r="Q228" s="223">
        <v>0.00050000000000000001</v>
      </c>
      <c r="R228" s="223">
        <f>Q228*H228</f>
        <v>0.017055000000000001</v>
      </c>
      <c r="S228" s="223">
        <v>0</v>
      </c>
      <c r="T228" s="224">
        <f>S228*H228</f>
        <v>0</v>
      </c>
      <c r="AR228" s="225" t="s">
        <v>240</v>
      </c>
      <c r="AT228" s="225" t="s">
        <v>237</v>
      </c>
      <c r="AU228" s="225" t="s">
        <v>121</v>
      </c>
      <c r="AY228" s="15" t="s">
        <v>112</v>
      </c>
      <c r="BE228" s="226">
        <f>IF(N228="základná",J228,0)</f>
        <v>0</v>
      </c>
      <c r="BF228" s="226">
        <f>IF(N228="znížená",J228,0)</f>
        <v>0</v>
      </c>
      <c r="BG228" s="226">
        <f>IF(N228="zákl. prenesená",J228,0)</f>
        <v>0</v>
      </c>
      <c r="BH228" s="226">
        <f>IF(N228="zníž. prenesená",J228,0)</f>
        <v>0</v>
      </c>
      <c r="BI228" s="226">
        <f>IF(N228="nulová",J228,0)</f>
        <v>0</v>
      </c>
      <c r="BJ228" s="15" t="s">
        <v>121</v>
      </c>
      <c r="BK228" s="227">
        <f>ROUND(I228*H228,3)</f>
        <v>0</v>
      </c>
      <c r="BL228" s="15" t="s">
        <v>202</v>
      </c>
      <c r="BM228" s="225" t="s">
        <v>320</v>
      </c>
    </row>
    <row r="229" s="1" customFormat="1" ht="16.5" customHeight="1">
      <c r="B229" s="36"/>
      <c r="C229" s="215" t="s">
        <v>321</v>
      </c>
      <c r="D229" s="215" t="s">
        <v>115</v>
      </c>
      <c r="E229" s="216" t="s">
        <v>322</v>
      </c>
      <c r="F229" s="217" t="s">
        <v>323</v>
      </c>
      <c r="G229" s="218" t="s">
        <v>127</v>
      </c>
      <c r="H229" s="219">
        <v>6.75</v>
      </c>
      <c r="I229" s="220"/>
      <c r="J229" s="219">
        <f>ROUND(I229*H229,3)</f>
        <v>0</v>
      </c>
      <c r="K229" s="217" t="s">
        <v>1</v>
      </c>
      <c r="L229" s="41"/>
      <c r="M229" s="221" t="s">
        <v>1</v>
      </c>
      <c r="N229" s="222" t="s">
        <v>41</v>
      </c>
      <c r="O229" s="84"/>
      <c r="P229" s="223">
        <f>O229*H229</f>
        <v>0</v>
      </c>
      <c r="Q229" s="223">
        <v>0.00036999999999999999</v>
      </c>
      <c r="R229" s="223">
        <f>Q229*H229</f>
        <v>0.0024975000000000002</v>
      </c>
      <c r="S229" s="223">
        <v>0</v>
      </c>
      <c r="T229" s="224">
        <f>S229*H229</f>
        <v>0</v>
      </c>
      <c r="AR229" s="225" t="s">
        <v>202</v>
      </c>
      <c r="AT229" s="225" t="s">
        <v>115</v>
      </c>
      <c r="AU229" s="225" t="s">
        <v>121</v>
      </c>
      <c r="AY229" s="15" t="s">
        <v>112</v>
      </c>
      <c r="BE229" s="226">
        <f>IF(N229="základná",J229,0)</f>
        <v>0</v>
      </c>
      <c r="BF229" s="226">
        <f>IF(N229="znížená",J229,0)</f>
        <v>0</v>
      </c>
      <c r="BG229" s="226">
        <f>IF(N229="zákl. prenesená",J229,0)</f>
        <v>0</v>
      </c>
      <c r="BH229" s="226">
        <f>IF(N229="zníž. prenesená",J229,0)</f>
        <v>0</v>
      </c>
      <c r="BI229" s="226">
        <f>IF(N229="nulová",J229,0)</f>
        <v>0</v>
      </c>
      <c r="BJ229" s="15" t="s">
        <v>121</v>
      </c>
      <c r="BK229" s="227">
        <f>ROUND(I229*H229,3)</f>
        <v>0</v>
      </c>
      <c r="BL229" s="15" t="s">
        <v>202</v>
      </c>
      <c r="BM229" s="225" t="s">
        <v>324</v>
      </c>
    </row>
    <row r="230" s="12" customFormat="1">
      <c r="B230" s="228"/>
      <c r="C230" s="229"/>
      <c r="D230" s="230" t="s">
        <v>123</v>
      </c>
      <c r="E230" s="231" t="s">
        <v>1</v>
      </c>
      <c r="F230" s="232" t="s">
        <v>183</v>
      </c>
      <c r="G230" s="229"/>
      <c r="H230" s="233">
        <v>4.3200000000000003</v>
      </c>
      <c r="I230" s="234"/>
      <c r="J230" s="229"/>
      <c r="K230" s="229"/>
      <c r="L230" s="235"/>
      <c r="M230" s="236"/>
      <c r="N230" s="237"/>
      <c r="O230" s="237"/>
      <c r="P230" s="237"/>
      <c r="Q230" s="237"/>
      <c r="R230" s="237"/>
      <c r="S230" s="237"/>
      <c r="T230" s="238"/>
      <c r="AT230" s="239" t="s">
        <v>123</v>
      </c>
      <c r="AU230" s="239" t="s">
        <v>121</v>
      </c>
      <c r="AV230" s="12" t="s">
        <v>121</v>
      </c>
      <c r="AW230" s="12" t="s">
        <v>30</v>
      </c>
      <c r="AX230" s="12" t="s">
        <v>75</v>
      </c>
      <c r="AY230" s="239" t="s">
        <v>112</v>
      </c>
    </row>
    <row r="231" s="12" customFormat="1">
      <c r="B231" s="228"/>
      <c r="C231" s="229"/>
      <c r="D231" s="230" t="s">
        <v>123</v>
      </c>
      <c r="E231" s="231" t="s">
        <v>1</v>
      </c>
      <c r="F231" s="232" t="s">
        <v>184</v>
      </c>
      <c r="G231" s="229"/>
      <c r="H231" s="233">
        <v>2.4300000000000002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123</v>
      </c>
      <c r="AU231" s="239" t="s">
        <v>121</v>
      </c>
      <c r="AV231" s="12" t="s">
        <v>121</v>
      </c>
      <c r="AW231" s="12" t="s">
        <v>30</v>
      </c>
      <c r="AX231" s="12" t="s">
        <v>75</v>
      </c>
      <c r="AY231" s="239" t="s">
        <v>112</v>
      </c>
    </row>
    <row r="232" s="13" customFormat="1">
      <c r="B232" s="240"/>
      <c r="C232" s="241"/>
      <c r="D232" s="230" t="s">
        <v>123</v>
      </c>
      <c r="E232" s="242" t="s">
        <v>1</v>
      </c>
      <c r="F232" s="243" t="s">
        <v>133</v>
      </c>
      <c r="G232" s="241"/>
      <c r="H232" s="244">
        <v>6.75</v>
      </c>
      <c r="I232" s="245"/>
      <c r="J232" s="241"/>
      <c r="K232" s="241"/>
      <c r="L232" s="246"/>
      <c r="M232" s="247"/>
      <c r="N232" s="248"/>
      <c r="O232" s="248"/>
      <c r="P232" s="248"/>
      <c r="Q232" s="248"/>
      <c r="R232" s="248"/>
      <c r="S232" s="248"/>
      <c r="T232" s="249"/>
      <c r="AT232" s="250" t="s">
        <v>123</v>
      </c>
      <c r="AU232" s="250" t="s">
        <v>121</v>
      </c>
      <c r="AV232" s="13" t="s">
        <v>120</v>
      </c>
      <c r="AW232" s="13" t="s">
        <v>30</v>
      </c>
      <c r="AX232" s="13" t="s">
        <v>80</v>
      </c>
      <c r="AY232" s="250" t="s">
        <v>112</v>
      </c>
    </row>
    <row r="233" s="1" customFormat="1" ht="24" customHeight="1">
      <c r="B233" s="36"/>
      <c r="C233" s="215" t="s">
        <v>325</v>
      </c>
      <c r="D233" s="215" t="s">
        <v>115</v>
      </c>
      <c r="E233" s="216" t="s">
        <v>326</v>
      </c>
      <c r="F233" s="217" t="s">
        <v>327</v>
      </c>
      <c r="G233" s="218" t="s">
        <v>192</v>
      </c>
      <c r="H233" s="219">
        <v>0.29299999999999998</v>
      </c>
      <c r="I233" s="220"/>
      <c r="J233" s="219">
        <f>ROUND(I233*H233,3)</f>
        <v>0</v>
      </c>
      <c r="K233" s="217" t="s">
        <v>119</v>
      </c>
      <c r="L233" s="41"/>
      <c r="M233" s="221" t="s">
        <v>1</v>
      </c>
      <c r="N233" s="222" t="s">
        <v>41</v>
      </c>
      <c r="O233" s="84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AR233" s="225" t="s">
        <v>202</v>
      </c>
      <c r="AT233" s="225" t="s">
        <v>115</v>
      </c>
      <c r="AU233" s="225" t="s">
        <v>121</v>
      </c>
      <c r="AY233" s="15" t="s">
        <v>112</v>
      </c>
      <c r="BE233" s="226">
        <f>IF(N233="základná",J233,0)</f>
        <v>0</v>
      </c>
      <c r="BF233" s="226">
        <f>IF(N233="znížená",J233,0)</f>
        <v>0</v>
      </c>
      <c r="BG233" s="226">
        <f>IF(N233="zákl. prenesená",J233,0)</f>
        <v>0</v>
      </c>
      <c r="BH233" s="226">
        <f>IF(N233="zníž. prenesená",J233,0)</f>
        <v>0</v>
      </c>
      <c r="BI233" s="226">
        <f>IF(N233="nulová",J233,0)</f>
        <v>0</v>
      </c>
      <c r="BJ233" s="15" t="s">
        <v>121</v>
      </c>
      <c r="BK233" s="227">
        <f>ROUND(I233*H233,3)</f>
        <v>0</v>
      </c>
      <c r="BL233" s="15" t="s">
        <v>202</v>
      </c>
      <c r="BM233" s="225" t="s">
        <v>328</v>
      </c>
    </row>
    <row r="234" s="11" customFormat="1" ht="22.8" customHeight="1">
      <c r="B234" s="199"/>
      <c r="C234" s="200"/>
      <c r="D234" s="201" t="s">
        <v>74</v>
      </c>
      <c r="E234" s="213" t="s">
        <v>329</v>
      </c>
      <c r="F234" s="213" t="s">
        <v>330</v>
      </c>
      <c r="G234" s="200"/>
      <c r="H234" s="200"/>
      <c r="I234" s="203"/>
      <c r="J234" s="214">
        <f>BK234</f>
        <v>0</v>
      </c>
      <c r="K234" s="200"/>
      <c r="L234" s="205"/>
      <c r="M234" s="206"/>
      <c r="N234" s="207"/>
      <c r="O234" s="207"/>
      <c r="P234" s="208">
        <f>SUM(P235:P238)</f>
        <v>0</v>
      </c>
      <c r="Q234" s="207"/>
      <c r="R234" s="208">
        <f>SUM(R235:R238)</f>
        <v>0.0022950000000000002</v>
      </c>
      <c r="S234" s="207"/>
      <c r="T234" s="209">
        <f>SUM(T235:T238)</f>
        <v>0</v>
      </c>
      <c r="AR234" s="210" t="s">
        <v>121</v>
      </c>
      <c r="AT234" s="211" t="s">
        <v>74</v>
      </c>
      <c r="AU234" s="211" t="s">
        <v>80</v>
      </c>
      <c r="AY234" s="210" t="s">
        <v>112</v>
      </c>
      <c r="BK234" s="212">
        <f>SUM(BK235:BK238)</f>
        <v>0</v>
      </c>
    </row>
    <row r="235" s="1" customFormat="1" ht="24" customHeight="1">
      <c r="B235" s="36"/>
      <c r="C235" s="215" t="s">
        <v>331</v>
      </c>
      <c r="D235" s="215" t="s">
        <v>115</v>
      </c>
      <c r="E235" s="216" t="s">
        <v>332</v>
      </c>
      <c r="F235" s="217" t="s">
        <v>333</v>
      </c>
      <c r="G235" s="218" t="s">
        <v>127</v>
      </c>
      <c r="H235" s="219">
        <v>13.5</v>
      </c>
      <c r="I235" s="220"/>
      <c r="J235" s="219">
        <f>ROUND(I235*H235,3)</f>
        <v>0</v>
      </c>
      <c r="K235" s="217" t="s">
        <v>119</v>
      </c>
      <c r="L235" s="41"/>
      <c r="M235" s="221" t="s">
        <v>1</v>
      </c>
      <c r="N235" s="222" t="s">
        <v>41</v>
      </c>
      <c r="O235" s="84"/>
      <c r="P235" s="223">
        <f>O235*H235</f>
        <v>0</v>
      </c>
      <c r="Q235" s="223">
        <v>0.00017000000000000001</v>
      </c>
      <c r="R235" s="223">
        <f>Q235*H235</f>
        <v>0.0022950000000000002</v>
      </c>
      <c r="S235" s="223">
        <v>0</v>
      </c>
      <c r="T235" s="224">
        <f>S235*H235</f>
        <v>0</v>
      </c>
      <c r="AR235" s="225" t="s">
        <v>202</v>
      </c>
      <c r="AT235" s="225" t="s">
        <v>115</v>
      </c>
      <c r="AU235" s="225" t="s">
        <v>121</v>
      </c>
      <c r="AY235" s="15" t="s">
        <v>112</v>
      </c>
      <c r="BE235" s="226">
        <f>IF(N235="základná",J235,0)</f>
        <v>0</v>
      </c>
      <c r="BF235" s="226">
        <f>IF(N235="znížená",J235,0)</f>
        <v>0</v>
      </c>
      <c r="BG235" s="226">
        <f>IF(N235="zákl. prenesená",J235,0)</f>
        <v>0</v>
      </c>
      <c r="BH235" s="226">
        <f>IF(N235="zníž. prenesená",J235,0)</f>
        <v>0</v>
      </c>
      <c r="BI235" s="226">
        <f>IF(N235="nulová",J235,0)</f>
        <v>0</v>
      </c>
      <c r="BJ235" s="15" t="s">
        <v>121</v>
      </c>
      <c r="BK235" s="227">
        <f>ROUND(I235*H235,3)</f>
        <v>0</v>
      </c>
      <c r="BL235" s="15" t="s">
        <v>202</v>
      </c>
      <c r="BM235" s="225" t="s">
        <v>334</v>
      </c>
    </row>
    <row r="236" s="12" customFormat="1">
      <c r="B236" s="228"/>
      <c r="C236" s="229"/>
      <c r="D236" s="230" t="s">
        <v>123</v>
      </c>
      <c r="E236" s="231" t="s">
        <v>1</v>
      </c>
      <c r="F236" s="232" t="s">
        <v>335</v>
      </c>
      <c r="G236" s="229"/>
      <c r="H236" s="233">
        <v>8.6400000000000006</v>
      </c>
      <c r="I236" s="234"/>
      <c r="J236" s="229"/>
      <c r="K236" s="229"/>
      <c r="L236" s="235"/>
      <c r="M236" s="236"/>
      <c r="N236" s="237"/>
      <c r="O236" s="237"/>
      <c r="P236" s="237"/>
      <c r="Q236" s="237"/>
      <c r="R236" s="237"/>
      <c r="S236" s="237"/>
      <c r="T236" s="238"/>
      <c r="AT236" s="239" t="s">
        <v>123</v>
      </c>
      <c r="AU236" s="239" t="s">
        <v>121</v>
      </c>
      <c r="AV236" s="12" t="s">
        <v>121</v>
      </c>
      <c r="AW236" s="12" t="s">
        <v>30</v>
      </c>
      <c r="AX236" s="12" t="s">
        <v>75</v>
      </c>
      <c r="AY236" s="239" t="s">
        <v>112</v>
      </c>
    </row>
    <row r="237" s="12" customFormat="1">
      <c r="B237" s="228"/>
      <c r="C237" s="229"/>
      <c r="D237" s="230" t="s">
        <v>123</v>
      </c>
      <c r="E237" s="231" t="s">
        <v>1</v>
      </c>
      <c r="F237" s="232" t="s">
        <v>336</v>
      </c>
      <c r="G237" s="229"/>
      <c r="H237" s="233">
        <v>4.8600000000000003</v>
      </c>
      <c r="I237" s="234"/>
      <c r="J237" s="229"/>
      <c r="K237" s="229"/>
      <c r="L237" s="235"/>
      <c r="M237" s="236"/>
      <c r="N237" s="237"/>
      <c r="O237" s="237"/>
      <c r="P237" s="237"/>
      <c r="Q237" s="237"/>
      <c r="R237" s="237"/>
      <c r="S237" s="237"/>
      <c r="T237" s="238"/>
      <c r="AT237" s="239" t="s">
        <v>123</v>
      </c>
      <c r="AU237" s="239" t="s">
        <v>121</v>
      </c>
      <c r="AV237" s="12" t="s">
        <v>121</v>
      </c>
      <c r="AW237" s="12" t="s">
        <v>30</v>
      </c>
      <c r="AX237" s="12" t="s">
        <v>75</v>
      </c>
      <c r="AY237" s="239" t="s">
        <v>112</v>
      </c>
    </row>
    <row r="238" s="13" customFormat="1">
      <c r="B238" s="240"/>
      <c r="C238" s="241"/>
      <c r="D238" s="230" t="s">
        <v>123</v>
      </c>
      <c r="E238" s="242" t="s">
        <v>1</v>
      </c>
      <c r="F238" s="243" t="s">
        <v>133</v>
      </c>
      <c r="G238" s="241"/>
      <c r="H238" s="244">
        <v>13.5</v>
      </c>
      <c r="I238" s="245"/>
      <c r="J238" s="241"/>
      <c r="K238" s="241"/>
      <c r="L238" s="246"/>
      <c r="M238" s="247"/>
      <c r="N238" s="248"/>
      <c r="O238" s="248"/>
      <c r="P238" s="248"/>
      <c r="Q238" s="248"/>
      <c r="R238" s="248"/>
      <c r="S238" s="248"/>
      <c r="T238" s="249"/>
      <c r="AT238" s="250" t="s">
        <v>123</v>
      </c>
      <c r="AU238" s="250" t="s">
        <v>121</v>
      </c>
      <c r="AV238" s="13" t="s">
        <v>120</v>
      </c>
      <c r="AW238" s="13" t="s">
        <v>30</v>
      </c>
      <c r="AX238" s="13" t="s">
        <v>80</v>
      </c>
      <c r="AY238" s="250" t="s">
        <v>112</v>
      </c>
    </row>
    <row r="239" s="11" customFormat="1" ht="22.8" customHeight="1">
      <c r="B239" s="199"/>
      <c r="C239" s="200"/>
      <c r="D239" s="201" t="s">
        <v>74</v>
      </c>
      <c r="E239" s="213" t="s">
        <v>337</v>
      </c>
      <c r="F239" s="213" t="s">
        <v>338</v>
      </c>
      <c r="G239" s="200"/>
      <c r="H239" s="200"/>
      <c r="I239" s="203"/>
      <c r="J239" s="214">
        <f>BK239</f>
        <v>0</v>
      </c>
      <c r="K239" s="200"/>
      <c r="L239" s="205"/>
      <c r="M239" s="206"/>
      <c r="N239" s="207"/>
      <c r="O239" s="207"/>
      <c r="P239" s="208">
        <f>SUM(P240:P246)</f>
        <v>0</v>
      </c>
      <c r="Q239" s="207"/>
      <c r="R239" s="208">
        <f>SUM(R240:R246)</f>
        <v>0.0085090500000000006</v>
      </c>
      <c r="S239" s="207"/>
      <c r="T239" s="209">
        <f>SUM(T240:T246)</f>
        <v>0</v>
      </c>
      <c r="AR239" s="210" t="s">
        <v>121</v>
      </c>
      <c r="AT239" s="211" t="s">
        <v>74</v>
      </c>
      <c r="AU239" s="211" t="s">
        <v>80</v>
      </c>
      <c r="AY239" s="210" t="s">
        <v>112</v>
      </c>
      <c r="BK239" s="212">
        <f>SUM(BK240:BK246)</f>
        <v>0</v>
      </c>
    </row>
    <row r="240" s="1" customFormat="1" ht="24" customHeight="1">
      <c r="B240" s="36"/>
      <c r="C240" s="215" t="s">
        <v>339</v>
      </c>
      <c r="D240" s="215" t="s">
        <v>115</v>
      </c>
      <c r="E240" s="216" t="s">
        <v>340</v>
      </c>
      <c r="F240" s="217" t="s">
        <v>341</v>
      </c>
      <c r="G240" s="218" t="s">
        <v>127</v>
      </c>
      <c r="H240" s="219">
        <v>25.785</v>
      </c>
      <c r="I240" s="220"/>
      <c r="J240" s="219">
        <f>ROUND(I240*H240,3)</f>
        <v>0</v>
      </c>
      <c r="K240" s="217" t="s">
        <v>119</v>
      </c>
      <c r="L240" s="41"/>
      <c r="M240" s="221" t="s">
        <v>1</v>
      </c>
      <c r="N240" s="222" t="s">
        <v>41</v>
      </c>
      <c r="O240" s="84"/>
      <c r="P240" s="223">
        <f>O240*H240</f>
        <v>0</v>
      </c>
      <c r="Q240" s="223">
        <v>0.00033</v>
      </c>
      <c r="R240" s="223">
        <f>Q240*H240</f>
        <v>0.0085090500000000006</v>
      </c>
      <c r="S240" s="223">
        <v>0</v>
      </c>
      <c r="T240" s="224">
        <f>S240*H240</f>
        <v>0</v>
      </c>
      <c r="AR240" s="225" t="s">
        <v>202</v>
      </c>
      <c r="AT240" s="225" t="s">
        <v>115</v>
      </c>
      <c r="AU240" s="225" t="s">
        <v>121</v>
      </c>
      <c r="AY240" s="15" t="s">
        <v>112</v>
      </c>
      <c r="BE240" s="226">
        <f>IF(N240="základná",J240,0)</f>
        <v>0</v>
      </c>
      <c r="BF240" s="226">
        <f>IF(N240="znížená",J240,0)</f>
        <v>0</v>
      </c>
      <c r="BG240" s="226">
        <f>IF(N240="zákl. prenesená",J240,0)</f>
        <v>0</v>
      </c>
      <c r="BH240" s="226">
        <f>IF(N240="zníž. prenesená",J240,0)</f>
        <v>0</v>
      </c>
      <c r="BI240" s="226">
        <f>IF(N240="nulová",J240,0)</f>
        <v>0</v>
      </c>
      <c r="BJ240" s="15" t="s">
        <v>121</v>
      </c>
      <c r="BK240" s="227">
        <f>ROUND(I240*H240,3)</f>
        <v>0</v>
      </c>
      <c r="BL240" s="15" t="s">
        <v>202</v>
      </c>
      <c r="BM240" s="225" t="s">
        <v>342</v>
      </c>
    </row>
    <row r="241" s="12" customFormat="1">
      <c r="B241" s="228"/>
      <c r="C241" s="229"/>
      <c r="D241" s="230" t="s">
        <v>123</v>
      </c>
      <c r="E241" s="231" t="s">
        <v>1</v>
      </c>
      <c r="F241" s="232" t="s">
        <v>129</v>
      </c>
      <c r="G241" s="229"/>
      <c r="H241" s="233">
        <v>0.40500000000000003</v>
      </c>
      <c r="I241" s="234"/>
      <c r="J241" s="229"/>
      <c r="K241" s="229"/>
      <c r="L241" s="235"/>
      <c r="M241" s="236"/>
      <c r="N241" s="237"/>
      <c r="O241" s="237"/>
      <c r="P241" s="237"/>
      <c r="Q241" s="237"/>
      <c r="R241" s="237"/>
      <c r="S241" s="237"/>
      <c r="T241" s="238"/>
      <c r="AT241" s="239" t="s">
        <v>123</v>
      </c>
      <c r="AU241" s="239" t="s">
        <v>121</v>
      </c>
      <c r="AV241" s="12" t="s">
        <v>121</v>
      </c>
      <c r="AW241" s="12" t="s">
        <v>30</v>
      </c>
      <c r="AX241" s="12" t="s">
        <v>75</v>
      </c>
      <c r="AY241" s="239" t="s">
        <v>112</v>
      </c>
    </row>
    <row r="242" s="12" customFormat="1">
      <c r="B242" s="228"/>
      <c r="C242" s="229"/>
      <c r="D242" s="230" t="s">
        <v>123</v>
      </c>
      <c r="E242" s="231" t="s">
        <v>1</v>
      </c>
      <c r="F242" s="232" t="s">
        <v>130</v>
      </c>
      <c r="G242" s="229"/>
      <c r="H242" s="233">
        <v>3.375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123</v>
      </c>
      <c r="AU242" s="239" t="s">
        <v>121</v>
      </c>
      <c r="AV242" s="12" t="s">
        <v>121</v>
      </c>
      <c r="AW242" s="12" t="s">
        <v>30</v>
      </c>
      <c r="AX242" s="12" t="s">
        <v>75</v>
      </c>
      <c r="AY242" s="239" t="s">
        <v>112</v>
      </c>
    </row>
    <row r="243" s="12" customFormat="1">
      <c r="B243" s="228"/>
      <c r="C243" s="229"/>
      <c r="D243" s="230" t="s">
        <v>123</v>
      </c>
      <c r="E243" s="231" t="s">
        <v>1</v>
      </c>
      <c r="F243" s="232" t="s">
        <v>131</v>
      </c>
      <c r="G243" s="229"/>
      <c r="H243" s="233">
        <v>12.390000000000001</v>
      </c>
      <c r="I243" s="234"/>
      <c r="J243" s="229"/>
      <c r="K243" s="229"/>
      <c r="L243" s="235"/>
      <c r="M243" s="236"/>
      <c r="N243" s="237"/>
      <c r="O243" s="237"/>
      <c r="P243" s="237"/>
      <c r="Q243" s="237"/>
      <c r="R243" s="237"/>
      <c r="S243" s="237"/>
      <c r="T243" s="238"/>
      <c r="AT243" s="239" t="s">
        <v>123</v>
      </c>
      <c r="AU243" s="239" t="s">
        <v>121</v>
      </c>
      <c r="AV243" s="12" t="s">
        <v>121</v>
      </c>
      <c r="AW243" s="12" t="s">
        <v>30</v>
      </c>
      <c r="AX243" s="12" t="s">
        <v>75</v>
      </c>
      <c r="AY243" s="239" t="s">
        <v>112</v>
      </c>
    </row>
    <row r="244" s="12" customFormat="1">
      <c r="B244" s="228"/>
      <c r="C244" s="229"/>
      <c r="D244" s="230" t="s">
        <v>123</v>
      </c>
      <c r="E244" s="231" t="s">
        <v>1</v>
      </c>
      <c r="F244" s="232" t="s">
        <v>132</v>
      </c>
      <c r="G244" s="229"/>
      <c r="H244" s="233">
        <v>1.02</v>
      </c>
      <c r="I244" s="234"/>
      <c r="J244" s="229"/>
      <c r="K244" s="229"/>
      <c r="L244" s="235"/>
      <c r="M244" s="236"/>
      <c r="N244" s="237"/>
      <c r="O244" s="237"/>
      <c r="P244" s="237"/>
      <c r="Q244" s="237"/>
      <c r="R244" s="237"/>
      <c r="S244" s="237"/>
      <c r="T244" s="238"/>
      <c r="AT244" s="239" t="s">
        <v>123</v>
      </c>
      <c r="AU244" s="239" t="s">
        <v>121</v>
      </c>
      <c r="AV244" s="12" t="s">
        <v>121</v>
      </c>
      <c r="AW244" s="12" t="s">
        <v>30</v>
      </c>
      <c r="AX244" s="12" t="s">
        <v>75</v>
      </c>
      <c r="AY244" s="239" t="s">
        <v>112</v>
      </c>
    </row>
    <row r="245" s="13" customFormat="1">
      <c r="B245" s="240"/>
      <c r="C245" s="241"/>
      <c r="D245" s="230" t="s">
        <v>123</v>
      </c>
      <c r="E245" s="242" t="s">
        <v>1</v>
      </c>
      <c r="F245" s="243" t="s">
        <v>133</v>
      </c>
      <c r="G245" s="241"/>
      <c r="H245" s="244">
        <v>17.190000000000001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AT245" s="250" t="s">
        <v>123</v>
      </c>
      <c r="AU245" s="250" t="s">
        <v>121</v>
      </c>
      <c r="AV245" s="13" t="s">
        <v>120</v>
      </c>
      <c r="AW245" s="13" t="s">
        <v>30</v>
      </c>
      <c r="AX245" s="13" t="s">
        <v>80</v>
      </c>
      <c r="AY245" s="250" t="s">
        <v>112</v>
      </c>
    </row>
    <row r="246" s="12" customFormat="1">
      <c r="B246" s="228"/>
      <c r="C246" s="229"/>
      <c r="D246" s="230" t="s">
        <v>123</v>
      </c>
      <c r="E246" s="229"/>
      <c r="F246" s="232" t="s">
        <v>343</v>
      </c>
      <c r="G246" s="229"/>
      <c r="H246" s="233">
        <v>25.785</v>
      </c>
      <c r="I246" s="234"/>
      <c r="J246" s="229"/>
      <c r="K246" s="229"/>
      <c r="L246" s="235"/>
      <c r="M246" s="260"/>
      <c r="N246" s="261"/>
      <c r="O246" s="261"/>
      <c r="P246" s="261"/>
      <c r="Q246" s="261"/>
      <c r="R246" s="261"/>
      <c r="S246" s="261"/>
      <c r="T246" s="262"/>
      <c r="AT246" s="239" t="s">
        <v>123</v>
      </c>
      <c r="AU246" s="239" t="s">
        <v>121</v>
      </c>
      <c r="AV246" s="12" t="s">
        <v>121</v>
      </c>
      <c r="AW246" s="12" t="s">
        <v>4</v>
      </c>
      <c r="AX246" s="12" t="s">
        <v>80</v>
      </c>
      <c r="AY246" s="239" t="s">
        <v>112</v>
      </c>
    </row>
    <row r="247" s="1" customFormat="1" ht="6.96" customHeight="1">
      <c r="B247" s="59"/>
      <c r="C247" s="60"/>
      <c r="D247" s="60"/>
      <c r="E247" s="60"/>
      <c r="F247" s="60"/>
      <c r="G247" s="60"/>
      <c r="H247" s="60"/>
      <c r="I247" s="165"/>
      <c r="J247" s="60"/>
      <c r="K247" s="60"/>
      <c r="L247" s="41"/>
    </row>
  </sheetData>
  <sheetProtection sheet="1" autoFilter="0" formatColumns="0" formatRows="0" objects="1" scenarios="1" spinCount="100000" saltValue="fxWSY/Cm4GYfdE7rgWxgYh+wiQOtUPOJDwTsnHSA/IUgj9Lg74uLPaoj90HFU/dVim8Mm7XZQEhJapCbSZWXhA==" hashValue="5YuN2TaopPgOr68Bq9AEMkr9lFG1JPauXVXRwx2k8fVyVQDkaRe3YwH4SoGBTq9d4SFqyIrpSbmJfkT8lUmgHA==" algorithmName="SHA-512" password="CC35"/>
  <autoFilter ref="C121:K246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DESKTOP-P41UQF1\Havetta</dc:creator>
  <cp:lastModifiedBy>DESKTOP-P41UQF1\Havetta</cp:lastModifiedBy>
  <dcterms:created xsi:type="dcterms:W3CDTF">2019-07-03T11:14:56Z</dcterms:created>
  <dcterms:modified xsi:type="dcterms:W3CDTF">2019-07-03T11:14:58Z</dcterms:modified>
</cp:coreProperties>
</file>