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 firstSheet="1" activeTab="4"/>
  </bookViews>
  <sheets>
    <sheet name="Rekapitulácia stavby" sheetId="1" r:id="rId1"/>
    <sheet name="01 - Biologická učebňa" sheetId="2" r:id="rId2"/>
    <sheet name="02 - Jazyková učebňa" sheetId="3" r:id="rId3"/>
    <sheet name="03 - IKT učebňa" sheetId="4" r:id="rId4"/>
    <sheet name="04 - Polytechnická učebňa" sheetId="5" r:id="rId5"/>
  </sheets>
  <definedNames>
    <definedName name="_xlnm.Print_Titles" localSheetId="1">'01 - Biologická učebňa'!$121:$121</definedName>
    <definedName name="_xlnm.Print_Titles" localSheetId="2">'02 - Jazyková učebňa'!$121:$121</definedName>
    <definedName name="_xlnm.Print_Titles" localSheetId="3">'03 - IKT učebňa'!$121:$121</definedName>
    <definedName name="_xlnm.Print_Titles" localSheetId="4">'04 - Polytechnická učebňa'!$121:$121</definedName>
    <definedName name="_xlnm.Print_Titles" localSheetId="0">'Rekapitulácia stavby'!$85:$85</definedName>
    <definedName name="_xlnm.Print_Area" localSheetId="1">'01 - Biologická učebňa'!$C$4:$Q$70,'01 - Biologická učebňa'!$C$76:$Q$105,'01 - Biologická učebňa'!$C$111:$Q$162</definedName>
    <definedName name="_xlnm.Print_Area" localSheetId="2">'02 - Jazyková učebňa'!$C$4:$Q$70,'02 - Jazyková učebňa'!$C$76:$Q$105,'02 - Jazyková učebňa'!$C$111:$Q$166</definedName>
    <definedName name="_xlnm.Print_Area" localSheetId="3">'03 - IKT učebňa'!$C$4:$Q$70,'03 - IKT učebňa'!$C$76:$Q$105,'03 - IKT učebňa'!$C$111:$Q$166</definedName>
    <definedName name="_xlnm.Print_Area" localSheetId="4">'04 - Polytechnická učebňa'!$C$4:$Q$70,'04 - Polytechnická učebňa'!$C$76:$Q$105,'04 - Polytechnická učebňa'!$C$111:$Q$166</definedName>
    <definedName name="_xlnm.Print_Area" localSheetId="0">'Rekapitulácia stavby'!$C$4:$AP$70,'Rekapitulácia stavby'!$C$76:$AP$99</definedName>
  </definedNames>
  <calcPr calcId="145621"/>
</workbook>
</file>

<file path=xl/calcChain.xml><?xml version="1.0" encoding="utf-8"?>
<calcChain xmlns="http://schemas.openxmlformats.org/spreadsheetml/2006/main">
  <c r="AY91" i="1" l="1"/>
  <c r="AX91" i="1"/>
  <c r="BI166" i="5"/>
  <c r="BH166" i="5"/>
  <c r="BG166" i="5"/>
  <c r="BE166" i="5"/>
  <c r="BK166" i="5"/>
  <c r="N166" i="5" s="1"/>
  <c r="BF166" i="5" s="1"/>
  <c r="BI165" i="5"/>
  <c r="BH165" i="5"/>
  <c r="BG165" i="5"/>
  <c r="BE165" i="5"/>
  <c r="BK165" i="5"/>
  <c r="N165" i="5"/>
  <c r="BF165" i="5"/>
  <c r="BI164" i="5"/>
  <c r="BH164" i="5"/>
  <c r="BG164" i="5"/>
  <c r="BE164" i="5"/>
  <c r="BK164" i="5"/>
  <c r="N164" i="5" s="1"/>
  <c r="BF164" i="5" s="1"/>
  <c r="BI163" i="5"/>
  <c r="BH163" i="5"/>
  <c r="BG163" i="5"/>
  <c r="BE163" i="5"/>
  <c r="BK163" i="5"/>
  <c r="N163" i="5" s="1"/>
  <c r="BF163" i="5" s="1"/>
  <c r="BI162" i="5"/>
  <c r="BH162" i="5"/>
  <c r="BG162" i="5"/>
  <c r="BE162" i="5"/>
  <c r="BK162" i="5"/>
  <c r="N162" i="5" s="1"/>
  <c r="BF162" i="5" s="1"/>
  <c r="BK161" i="5"/>
  <c r="N161" i="5" s="1"/>
  <c r="N95" i="5" s="1"/>
  <c r="BI160" i="5"/>
  <c r="BH160" i="5"/>
  <c r="BG160" i="5"/>
  <c r="BE160" i="5"/>
  <c r="AA160" i="5"/>
  <c r="Y160" i="5"/>
  <c r="W160" i="5"/>
  <c r="BK160" i="5"/>
  <c r="N160" i="5"/>
  <c r="BF160" i="5" s="1"/>
  <c r="BI158" i="5"/>
  <c r="BH158" i="5"/>
  <c r="BG158" i="5"/>
  <c r="BE158" i="5"/>
  <c r="AA158" i="5"/>
  <c r="Y158" i="5"/>
  <c r="W158" i="5"/>
  <c r="BK158" i="5"/>
  <c r="N158" i="5"/>
  <c r="BF158" i="5"/>
  <c r="BI157" i="5"/>
  <c r="BH157" i="5"/>
  <c r="BG157" i="5"/>
  <c r="BE157" i="5"/>
  <c r="AA157" i="5"/>
  <c r="Y157" i="5"/>
  <c r="W157" i="5"/>
  <c r="BK157" i="5"/>
  <c r="BK153" i="5" s="1"/>
  <c r="N153" i="5" s="1"/>
  <c r="N94" i="5" s="1"/>
  <c r="N157" i="5"/>
  <c r="BF157" i="5" s="1"/>
  <c r="BI156" i="5"/>
  <c r="BH156" i="5"/>
  <c r="BG156" i="5"/>
  <c r="BE156" i="5"/>
  <c r="AA156" i="5"/>
  <c r="Y156" i="5"/>
  <c r="Y153" i="5" s="1"/>
  <c r="W156" i="5"/>
  <c r="BK156" i="5"/>
  <c r="N156" i="5"/>
  <c r="BF156" i="5"/>
  <c r="BI154" i="5"/>
  <c r="BH154" i="5"/>
  <c r="BG154" i="5"/>
  <c r="BE154" i="5"/>
  <c r="AA154" i="5"/>
  <c r="AA153" i="5" s="1"/>
  <c r="Y154" i="5"/>
  <c r="W154" i="5"/>
  <c r="W153" i="5" s="1"/>
  <c r="BK154" i="5"/>
  <c r="N154" i="5"/>
  <c r="BF154" i="5"/>
  <c r="BI152" i="5"/>
  <c r="BH152" i="5"/>
  <c r="BG152" i="5"/>
  <c r="BE152" i="5"/>
  <c r="AA152" i="5"/>
  <c r="Y152" i="5"/>
  <c r="W152" i="5"/>
  <c r="BK152" i="5"/>
  <c r="N152" i="5"/>
  <c r="BF152" i="5" s="1"/>
  <c r="BI151" i="5"/>
  <c r="BH151" i="5"/>
  <c r="BG151" i="5"/>
  <c r="BE151" i="5"/>
  <c r="AA151" i="5"/>
  <c r="Y151" i="5"/>
  <c r="W151" i="5"/>
  <c r="BK151" i="5"/>
  <c r="N151" i="5"/>
  <c r="BF151" i="5"/>
  <c r="BI150" i="5"/>
  <c r="BH150" i="5"/>
  <c r="BG150" i="5"/>
  <c r="BE150" i="5"/>
  <c r="AA150" i="5"/>
  <c r="Y150" i="5"/>
  <c r="W150" i="5"/>
  <c r="BK150" i="5"/>
  <c r="N150" i="5"/>
  <c r="BF150" i="5" s="1"/>
  <c r="BI149" i="5"/>
  <c r="BH149" i="5"/>
  <c r="BG149" i="5"/>
  <c r="BE149" i="5"/>
  <c r="AA149" i="5"/>
  <c r="Y149" i="5"/>
  <c r="W149" i="5"/>
  <c r="BK149" i="5"/>
  <c r="N149" i="5"/>
  <c r="BF149" i="5"/>
  <c r="BI148" i="5"/>
  <c r="BH148" i="5"/>
  <c r="BG148" i="5"/>
  <c r="BE148" i="5"/>
  <c r="AA148" i="5"/>
  <c r="Y148" i="5"/>
  <c r="W148" i="5"/>
  <c r="BK148" i="5"/>
  <c r="N148" i="5"/>
  <c r="BF148" i="5" s="1"/>
  <c r="BI147" i="5"/>
  <c r="BH147" i="5"/>
  <c r="BG147" i="5"/>
  <c r="BE147" i="5"/>
  <c r="AA147" i="5"/>
  <c r="Y147" i="5"/>
  <c r="W147" i="5"/>
  <c r="BK147" i="5"/>
  <c r="N147" i="5"/>
  <c r="BF147" i="5"/>
  <c r="BI146" i="5"/>
  <c r="BH146" i="5"/>
  <c r="BG146" i="5"/>
  <c r="BE146" i="5"/>
  <c r="AA146" i="5"/>
  <c r="Y146" i="5"/>
  <c r="W146" i="5"/>
  <c r="BK146" i="5"/>
  <c r="N146" i="5"/>
  <c r="BF146" i="5" s="1"/>
  <c r="BI145" i="5"/>
  <c r="BH145" i="5"/>
  <c r="BG145" i="5"/>
  <c r="BE145" i="5"/>
  <c r="AA145" i="5"/>
  <c r="Y145" i="5"/>
  <c r="W145" i="5"/>
  <c r="BK145" i="5"/>
  <c r="N145" i="5"/>
  <c r="BF145" i="5"/>
  <c r="BI144" i="5"/>
  <c r="BH144" i="5"/>
  <c r="BG144" i="5"/>
  <c r="BE144" i="5"/>
  <c r="AA144" i="5"/>
  <c r="Y144" i="5"/>
  <c r="Y143" i="5" s="1"/>
  <c r="Y142" i="5" s="1"/>
  <c r="Y122" i="5" s="1"/>
  <c r="W144" i="5"/>
  <c r="W143" i="5"/>
  <c r="W142" i="5"/>
  <c r="BK144" i="5"/>
  <c r="BK143" i="5" s="1"/>
  <c r="N143" i="5" s="1"/>
  <c r="N93" i="5" s="1"/>
  <c r="N144" i="5"/>
  <c r="BF144" i="5"/>
  <c r="BI141" i="5"/>
  <c r="BH141" i="5"/>
  <c r="BG141" i="5"/>
  <c r="BE141" i="5"/>
  <c r="AA141" i="5"/>
  <c r="Y141" i="5"/>
  <c r="W141" i="5"/>
  <c r="BK141" i="5"/>
  <c r="N141" i="5"/>
  <c r="BF141" i="5"/>
  <c r="BI140" i="5"/>
  <c r="BH140" i="5"/>
  <c r="BG140" i="5"/>
  <c r="BE140" i="5"/>
  <c r="AA140" i="5"/>
  <c r="Y140" i="5"/>
  <c r="W140" i="5"/>
  <c r="BK140" i="5"/>
  <c r="N140" i="5"/>
  <c r="BF140" i="5" s="1"/>
  <c r="BI139" i="5"/>
  <c r="BH139" i="5"/>
  <c r="BG139" i="5"/>
  <c r="BE139" i="5"/>
  <c r="AA139" i="5"/>
  <c r="Y139" i="5"/>
  <c r="W139" i="5"/>
  <c r="BK139" i="5"/>
  <c r="N139" i="5"/>
  <c r="BF139" i="5"/>
  <c r="BI138" i="5"/>
  <c r="BH138" i="5"/>
  <c r="BG138" i="5"/>
  <c r="BE138" i="5"/>
  <c r="AA138" i="5"/>
  <c r="Y138" i="5"/>
  <c r="W138" i="5"/>
  <c r="BK138" i="5"/>
  <c r="N138" i="5"/>
  <c r="BF138" i="5" s="1"/>
  <c r="BI137" i="5"/>
  <c r="BH137" i="5"/>
  <c r="BG137" i="5"/>
  <c r="BE137" i="5"/>
  <c r="AA137" i="5"/>
  <c r="Y137" i="5"/>
  <c r="W137" i="5"/>
  <c r="BK137" i="5"/>
  <c r="N137" i="5"/>
  <c r="BF137" i="5"/>
  <c r="BI136" i="5"/>
  <c r="BH136" i="5"/>
  <c r="BG136" i="5"/>
  <c r="BE136" i="5"/>
  <c r="AA136" i="5"/>
  <c r="Y136" i="5"/>
  <c r="W136" i="5"/>
  <c r="BK136" i="5"/>
  <c r="N136" i="5"/>
  <c r="BF136" i="5" s="1"/>
  <c r="BI134" i="5"/>
  <c r="BH134" i="5"/>
  <c r="BG134" i="5"/>
  <c r="BE134" i="5"/>
  <c r="AA134" i="5"/>
  <c r="Y134" i="5"/>
  <c r="W134" i="5"/>
  <c r="BK134" i="5"/>
  <c r="N134" i="5"/>
  <c r="BF134" i="5"/>
  <c r="BI133" i="5"/>
  <c r="BH133" i="5"/>
  <c r="BG133" i="5"/>
  <c r="BE133" i="5"/>
  <c r="AA133" i="5"/>
  <c r="AA132" i="5" s="1"/>
  <c r="Y133" i="5"/>
  <c r="Y132" i="5"/>
  <c r="W133" i="5"/>
  <c r="W132" i="5" s="1"/>
  <c r="BK133" i="5"/>
  <c r="BK132" i="5"/>
  <c r="N132" i="5"/>
  <c r="N91" i="5" s="1"/>
  <c r="N133" i="5"/>
  <c r="BF133" i="5"/>
  <c r="BI130" i="5"/>
  <c r="BH130" i="5"/>
  <c r="BG130" i="5"/>
  <c r="BE130" i="5"/>
  <c r="AA130" i="5"/>
  <c r="Y130" i="5"/>
  <c r="W130" i="5"/>
  <c r="BK130" i="5"/>
  <c r="N130" i="5"/>
  <c r="BF130" i="5" s="1"/>
  <c r="BI129" i="5"/>
  <c r="BH129" i="5"/>
  <c r="BG129" i="5"/>
  <c r="BE129" i="5"/>
  <c r="AA129" i="5"/>
  <c r="Y129" i="5"/>
  <c r="W129" i="5"/>
  <c r="BK129" i="5"/>
  <c r="N129" i="5"/>
  <c r="BF129" i="5"/>
  <c r="BI128" i="5"/>
  <c r="BH128" i="5"/>
  <c r="BG128" i="5"/>
  <c r="BE128" i="5"/>
  <c r="AA128" i="5"/>
  <c r="Y128" i="5"/>
  <c r="W128" i="5"/>
  <c r="BK128" i="5"/>
  <c r="BK124" i="5" s="1"/>
  <c r="N128" i="5"/>
  <c r="BF128" i="5" s="1"/>
  <c r="BI126" i="5"/>
  <c r="BH126" i="5"/>
  <c r="BG126" i="5"/>
  <c r="BE126" i="5"/>
  <c r="AA126" i="5"/>
  <c r="Y126" i="5"/>
  <c r="W126" i="5"/>
  <c r="BK126" i="5"/>
  <c r="N126" i="5"/>
  <c r="BF126" i="5"/>
  <c r="BI125" i="5"/>
  <c r="BH125" i="5"/>
  <c r="BG125" i="5"/>
  <c r="BE125" i="5"/>
  <c r="AA125" i="5"/>
  <c r="AA124" i="5" s="1"/>
  <c r="AA123" i="5" s="1"/>
  <c r="Y125" i="5"/>
  <c r="Y124" i="5" s="1"/>
  <c r="Y123" i="5" s="1"/>
  <c r="W125" i="5"/>
  <c r="W124" i="5" s="1"/>
  <c r="W123" i="5" s="1"/>
  <c r="W122" i="5" s="1"/>
  <c r="AU91" i="1" s="1"/>
  <c r="BK125" i="5"/>
  <c r="N124" i="5"/>
  <c r="N90" i="5" s="1"/>
  <c r="BK123" i="5"/>
  <c r="N125" i="5"/>
  <c r="BF125" i="5"/>
  <c r="M119" i="5"/>
  <c r="F118" i="5"/>
  <c r="F116" i="5"/>
  <c r="F114" i="5"/>
  <c r="BI103" i="5"/>
  <c r="BH103" i="5"/>
  <c r="BG103" i="5"/>
  <c r="BE103" i="5"/>
  <c r="BI102" i="5"/>
  <c r="BH102" i="5"/>
  <c r="BG102" i="5"/>
  <c r="BE102" i="5"/>
  <c r="BI101" i="5"/>
  <c r="BH101" i="5"/>
  <c r="BG101" i="5"/>
  <c r="BE101" i="5"/>
  <c r="BI100" i="5"/>
  <c r="BH100" i="5"/>
  <c r="BG100" i="5"/>
  <c r="BE100" i="5"/>
  <c r="BI99" i="5"/>
  <c r="BH99" i="5"/>
  <c r="BG99" i="5"/>
  <c r="H34" i="5" s="1"/>
  <c r="BE99" i="5"/>
  <c r="BI98" i="5"/>
  <c r="H36" i="5" s="1"/>
  <c r="BD91" i="1" s="1"/>
  <c r="BH98" i="5"/>
  <c r="H35" i="5"/>
  <c r="BC91" i="1" s="1"/>
  <c r="BG98" i="5"/>
  <c r="BB91" i="1"/>
  <c r="BE98" i="5"/>
  <c r="M32" i="5" s="1"/>
  <c r="AV91" i="1" s="1"/>
  <c r="M84" i="5"/>
  <c r="F83" i="5"/>
  <c r="F81" i="5"/>
  <c r="F79" i="5"/>
  <c r="O18" i="5"/>
  <c r="E18" i="5"/>
  <c r="O17" i="5"/>
  <c r="O15" i="5"/>
  <c r="E15" i="5"/>
  <c r="F119" i="5" s="1"/>
  <c r="F84" i="5"/>
  <c r="O14" i="5"/>
  <c r="O9" i="5"/>
  <c r="M116" i="5" s="1"/>
  <c r="M81" i="5"/>
  <c r="F6" i="5"/>
  <c r="AY90" i="1"/>
  <c r="AX90" i="1"/>
  <c r="BI166" i="4"/>
  <c r="BH166" i="4"/>
  <c r="BG166" i="4"/>
  <c r="BE166" i="4"/>
  <c r="BK166" i="4"/>
  <c r="N166" i="4" s="1"/>
  <c r="BF166" i="4"/>
  <c r="BI165" i="4"/>
  <c r="BH165" i="4"/>
  <c r="BG165" i="4"/>
  <c r="BE165" i="4"/>
  <c r="BK165" i="4"/>
  <c r="N165" i="4" s="1"/>
  <c r="BF165" i="4" s="1"/>
  <c r="BI164" i="4"/>
  <c r="BH164" i="4"/>
  <c r="BG164" i="4"/>
  <c r="BE164" i="4"/>
  <c r="BK164" i="4"/>
  <c r="N164" i="4" s="1"/>
  <c r="BF164" i="4" s="1"/>
  <c r="BI163" i="4"/>
  <c r="BH163" i="4"/>
  <c r="BG163" i="4"/>
  <c r="BE163" i="4"/>
  <c r="BK163" i="4"/>
  <c r="N163" i="4"/>
  <c r="BF163" i="4"/>
  <c r="BI162" i="4"/>
  <c r="BH162" i="4"/>
  <c r="BG162" i="4"/>
  <c r="BE162" i="4"/>
  <c r="BK162" i="4"/>
  <c r="N162" i="4"/>
  <c r="BF162" i="4" s="1"/>
  <c r="BI160" i="4"/>
  <c r="BH160" i="4"/>
  <c r="BG160" i="4"/>
  <c r="BE160" i="4"/>
  <c r="AA160" i="4"/>
  <c r="Y160" i="4"/>
  <c r="W160" i="4"/>
  <c r="BK160" i="4"/>
  <c r="N160" i="4"/>
  <c r="BF160" i="4" s="1"/>
  <c r="BI158" i="4"/>
  <c r="BH158" i="4"/>
  <c r="BG158" i="4"/>
  <c r="BE158" i="4"/>
  <c r="AA158" i="4"/>
  <c r="Y158" i="4"/>
  <c r="W158" i="4"/>
  <c r="W153" i="4" s="1"/>
  <c r="BK158" i="4"/>
  <c r="N158" i="4"/>
  <c r="BF158" i="4" s="1"/>
  <c r="BI157" i="4"/>
  <c r="BH157" i="4"/>
  <c r="BG157" i="4"/>
  <c r="BE157" i="4"/>
  <c r="AA157" i="4"/>
  <c r="Y157" i="4"/>
  <c r="Y153" i="4" s="1"/>
  <c r="W157" i="4"/>
  <c r="BK157" i="4"/>
  <c r="N157" i="4"/>
  <c r="BF157" i="4"/>
  <c r="BI156" i="4"/>
  <c r="BH156" i="4"/>
  <c r="BG156" i="4"/>
  <c r="BE156" i="4"/>
  <c r="AA156" i="4"/>
  <c r="Y156" i="4"/>
  <c r="W156" i="4"/>
  <c r="BK156" i="4"/>
  <c r="BK153" i="4" s="1"/>
  <c r="N153" i="4" s="1"/>
  <c r="N94" i="4" s="1"/>
  <c r="N156" i="4"/>
  <c r="BF156" i="4"/>
  <c r="BI154" i="4"/>
  <c r="BH154" i="4"/>
  <c r="BG154" i="4"/>
  <c r="BE154" i="4"/>
  <c r="AA154" i="4"/>
  <c r="AA153" i="4"/>
  <c r="Y154" i="4"/>
  <c r="W154" i="4"/>
  <c r="BK154" i="4"/>
  <c r="N154" i="4"/>
  <c r="BF154" i="4" s="1"/>
  <c r="BI152" i="4"/>
  <c r="BH152" i="4"/>
  <c r="BG152" i="4"/>
  <c r="BE152" i="4"/>
  <c r="AA152" i="4"/>
  <c r="Y152" i="4"/>
  <c r="W152" i="4"/>
  <c r="BK152" i="4"/>
  <c r="N152" i="4"/>
  <c r="BF152" i="4"/>
  <c r="BI151" i="4"/>
  <c r="BH151" i="4"/>
  <c r="BG151" i="4"/>
  <c r="BE151" i="4"/>
  <c r="AA151" i="4"/>
  <c r="Y151" i="4"/>
  <c r="W151" i="4"/>
  <c r="BK151" i="4"/>
  <c r="N151" i="4"/>
  <c r="BF151" i="4"/>
  <c r="BI150" i="4"/>
  <c r="BH150" i="4"/>
  <c r="BG150" i="4"/>
  <c r="BE150" i="4"/>
  <c r="AA150" i="4"/>
  <c r="Y150" i="4"/>
  <c r="W150" i="4"/>
  <c r="BK150" i="4"/>
  <c r="N150" i="4"/>
  <c r="BF150" i="4"/>
  <c r="BI149" i="4"/>
  <c r="BH149" i="4"/>
  <c r="BG149" i="4"/>
  <c r="BE149" i="4"/>
  <c r="AA149" i="4"/>
  <c r="Y149" i="4"/>
  <c r="W149" i="4"/>
  <c r="BK149" i="4"/>
  <c r="N149" i="4"/>
  <c r="BF149" i="4"/>
  <c r="BI148" i="4"/>
  <c r="BH148" i="4"/>
  <c r="BG148" i="4"/>
  <c r="BE148" i="4"/>
  <c r="AA148" i="4"/>
  <c r="Y148" i="4"/>
  <c r="W148" i="4"/>
  <c r="BK148" i="4"/>
  <c r="N148" i="4"/>
  <c r="BF148" i="4"/>
  <c r="BI147" i="4"/>
  <c r="BH147" i="4"/>
  <c r="BG147" i="4"/>
  <c r="BE147" i="4"/>
  <c r="AA147" i="4"/>
  <c r="Y147" i="4"/>
  <c r="W147" i="4"/>
  <c r="BK147" i="4"/>
  <c r="N147" i="4"/>
  <c r="BF147" i="4"/>
  <c r="BI146" i="4"/>
  <c r="BH146" i="4"/>
  <c r="BG146" i="4"/>
  <c r="BE146" i="4"/>
  <c r="AA146" i="4"/>
  <c r="Y146" i="4"/>
  <c r="Y143" i="4" s="1"/>
  <c r="Y142" i="4" s="1"/>
  <c r="W146" i="4"/>
  <c r="BK146" i="4"/>
  <c r="N146" i="4"/>
  <c r="BF146" i="4"/>
  <c r="BI145" i="4"/>
  <c r="BH145" i="4"/>
  <c r="BG145" i="4"/>
  <c r="BE145" i="4"/>
  <c r="AA145" i="4"/>
  <c r="Y145" i="4"/>
  <c r="W145" i="4"/>
  <c r="W143" i="4" s="1"/>
  <c r="W142" i="4" s="1"/>
  <c r="BK145" i="4"/>
  <c r="N145" i="4"/>
  <c r="BF145" i="4"/>
  <c r="BI144" i="4"/>
  <c r="BH144" i="4"/>
  <c r="BG144" i="4"/>
  <c r="BE144" i="4"/>
  <c r="AA144" i="4"/>
  <c r="AA143" i="4"/>
  <c r="AA142" i="4" s="1"/>
  <c r="Y144" i="4"/>
  <c r="W144" i="4"/>
  <c r="BK144" i="4"/>
  <c r="N144" i="4"/>
  <c r="BF144" i="4"/>
  <c r="BI141" i="4"/>
  <c r="BH141" i="4"/>
  <c r="BG141" i="4"/>
  <c r="BE141" i="4"/>
  <c r="AA141" i="4"/>
  <c r="Y141" i="4"/>
  <c r="W141" i="4"/>
  <c r="BK141" i="4"/>
  <c r="N141" i="4"/>
  <c r="BF141" i="4"/>
  <c r="BI140" i="4"/>
  <c r="BH140" i="4"/>
  <c r="BG140" i="4"/>
  <c r="BE140" i="4"/>
  <c r="AA140" i="4"/>
  <c r="Y140" i="4"/>
  <c r="W140" i="4"/>
  <c r="BK140" i="4"/>
  <c r="N140" i="4"/>
  <c r="BF140" i="4"/>
  <c r="BI139" i="4"/>
  <c r="BH139" i="4"/>
  <c r="BG139" i="4"/>
  <c r="BE139" i="4"/>
  <c r="AA139" i="4"/>
  <c r="Y139" i="4"/>
  <c r="W139" i="4"/>
  <c r="BK139" i="4"/>
  <c r="N139" i="4"/>
  <c r="BF139" i="4"/>
  <c r="BI138" i="4"/>
  <c r="BH138" i="4"/>
  <c r="BG138" i="4"/>
  <c r="BE138" i="4"/>
  <c r="AA138" i="4"/>
  <c r="Y138" i="4"/>
  <c r="W138" i="4"/>
  <c r="BK138" i="4"/>
  <c r="N138" i="4"/>
  <c r="BF138" i="4"/>
  <c r="BI137" i="4"/>
  <c r="BH137" i="4"/>
  <c r="BG137" i="4"/>
  <c r="BE137" i="4"/>
  <c r="AA137" i="4"/>
  <c r="Y137" i="4"/>
  <c r="W137" i="4"/>
  <c r="BK137" i="4"/>
  <c r="N137" i="4"/>
  <c r="BF137" i="4"/>
  <c r="BI136" i="4"/>
  <c r="BH136" i="4"/>
  <c r="BG136" i="4"/>
  <c r="BE136" i="4"/>
  <c r="AA136" i="4"/>
  <c r="Y136" i="4"/>
  <c r="Y132" i="4" s="1"/>
  <c r="W136" i="4"/>
  <c r="BK136" i="4"/>
  <c r="N136" i="4"/>
  <c r="BF136" i="4"/>
  <c r="BI134" i="4"/>
  <c r="BH134" i="4"/>
  <c r="BG134" i="4"/>
  <c r="BE134" i="4"/>
  <c r="AA134" i="4"/>
  <c r="Y134" i="4"/>
  <c r="W134" i="4"/>
  <c r="BK134" i="4"/>
  <c r="BK132" i="4" s="1"/>
  <c r="N132" i="4" s="1"/>
  <c r="N91" i="4" s="1"/>
  <c r="N134" i="4"/>
  <c r="BF134" i="4"/>
  <c r="BI133" i="4"/>
  <c r="BH133" i="4"/>
  <c r="BG133" i="4"/>
  <c r="BE133" i="4"/>
  <c r="AA133" i="4"/>
  <c r="AA132" i="4"/>
  <c r="Y133" i="4"/>
  <c r="W133" i="4"/>
  <c r="W132" i="4"/>
  <c r="BK133" i="4"/>
  <c r="N133" i="4"/>
  <c r="BF133" i="4" s="1"/>
  <c r="BI130" i="4"/>
  <c r="BH130" i="4"/>
  <c r="BG130" i="4"/>
  <c r="BE130" i="4"/>
  <c r="AA130" i="4"/>
  <c r="Y130" i="4"/>
  <c r="W130" i="4"/>
  <c r="BK130" i="4"/>
  <c r="N130" i="4"/>
  <c r="BF130" i="4"/>
  <c r="BI129" i="4"/>
  <c r="BH129" i="4"/>
  <c r="BG129" i="4"/>
  <c r="BE129" i="4"/>
  <c r="AA129" i="4"/>
  <c r="Y129" i="4"/>
  <c r="W129" i="4"/>
  <c r="BK129" i="4"/>
  <c r="N129" i="4"/>
  <c r="BF129" i="4"/>
  <c r="BI128" i="4"/>
  <c r="BH128" i="4"/>
  <c r="BG128" i="4"/>
  <c r="BE128" i="4"/>
  <c r="AA128" i="4"/>
  <c r="Y128" i="4"/>
  <c r="Y124" i="4" s="1"/>
  <c r="Y123" i="4" s="1"/>
  <c r="Y122" i="4" s="1"/>
  <c r="W128" i="4"/>
  <c r="BK128" i="4"/>
  <c r="N128" i="4"/>
  <c r="BF128" i="4"/>
  <c r="BI126" i="4"/>
  <c r="BH126" i="4"/>
  <c r="BG126" i="4"/>
  <c r="BE126" i="4"/>
  <c r="AA126" i="4"/>
  <c r="Y126" i="4"/>
  <c r="W126" i="4"/>
  <c r="BK126" i="4"/>
  <c r="N126" i="4"/>
  <c r="BF126" i="4"/>
  <c r="BI125" i="4"/>
  <c r="BH125" i="4"/>
  <c r="BG125" i="4"/>
  <c r="BE125" i="4"/>
  <c r="AA125" i="4"/>
  <c r="AA124" i="4"/>
  <c r="AA123" i="4" s="1"/>
  <c r="AA122" i="4" s="1"/>
  <c r="Y125" i="4"/>
  <c r="W125" i="4"/>
  <c r="W124" i="4"/>
  <c r="W123" i="4" s="1"/>
  <c r="BK125" i="4"/>
  <c r="N125" i="4"/>
  <c r="BF125" i="4" s="1"/>
  <c r="M119" i="4"/>
  <c r="F118" i="4"/>
  <c r="F116" i="4"/>
  <c r="F114" i="4"/>
  <c r="BI103" i="4"/>
  <c r="BH103" i="4"/>
  <c r="BG103" i="4"/>
  <c r="BE103" i="4"/>
  <c r="BI102" i="4"/>
  <c r="BH102" i="4"/>
  <c r="BG102" i="4"/>
  <c r="BE102" i="4"/>
  <c r="BI101" i="4"/>
  <c r="BH101" i="4"/>
  <c r="BG101" i="4"/>
  <c r="BE101" i="4"/>
  <c r="BI100" i="4"/>
  <c r="BH100" i="4"/>
  <c r="H35" i="4" s="1"/>
  <c r="BC90" i="1" s="1"/>
  <c r="BG100" i="4"/>
  <c r="BE100" i="4"/>
  <c r="BI99" i="4"/>
  <c r="H36" i="4" s="1"/>
  <c r="BD90" i="1" s="1"/>
  <c r="BH99" i="4"/>
  <c r="BG99" i="4"/>
  <c r="BE99" i="4"/>
  <c r="BI98" i="4"/>
  <c r="BH98" i="4"/>
  <c r="BG98" i="4"/>
  <c r="BE98" i="4"/>
  <c r="M32" i="4"/>
  <c r="AV90" i="1" s="1"/>
  <c r="M84" i="4"/>
  <c r="F83" i="4"/>
  <c r="F81" i="4"/>
  <c r="F79" i="4"/>
  <c r="O18" i="4"/>
  <c r="E18" i="4"/>
  <c r="M83" i="4" s="1"/>
  <c r="M118" i="4"/>
  <c r="O17" i="4"/>
  <c r="O15" i="4"/>
  <c r="E15" i="4"/>
  <c r="O14" i="4"/>
  <c r="O9" i="4"/>
  <c r="F6" i="4"/>
  <c r="F78" i="4" s="1"/>
  <c r="F113" i="4"/>
  <c r="AY89" i="1"/>
  <c r="AX89" i="1"/>
  <c r="BI166" i="3"/>
  <c r="BH166" i="3"/>
  <c r="BG166" i="3"/>
  <c r="BE166" i="3"/>
  <c r="BK166" i="3"/>
  <c r="N166" i="3" s="1"/>
  <c r="BF166" i="3" s="1"/>
  <c r="BI165" i="3"/>
  <c r="BH165" i="3"/>
  <c r="BG165" i="3"/>
  <c r="BE165" i="3"/>
  <c r="BK165" i="3"/>
  <c r="N165" i="3"/>
  <c r="BF165" i="3" s="1"/>
  <c r="BI164" i="3"/>
  <c r="BH164" i="3"/>
  <c r="BG164" i="3"/>
  <c r="BE164" i="3"/>
  <c r="BK164" i="3"/>
  <c r="N164" i="3"/>
  <c r="BF164" i="3"/>
  <c r="BI163" i="3"/>
  <c r="BH163" i="3"/>
  <c r="BG163" i="3"/>
  <c r="BE163" i="3"/>
  <c r="BK163" i="3"/>
  <c r="N163" i="3"/>
  <c r="BF163" i="3"/>
  <c r="BI162" i="3"/>
  <c r="BH162" i="3"/>
  <c r="BG162" i="3"/>
  <c r="BE162" i="3"/>
  <c r="BK162" i="3"/>
  <c r="BK161" i="3" s="1"/>
  <c r="N161" i="3" s="1"/>
  <c r="N95" i="3" s="1"/>
  <c r="N162" i="3"/>
  <c r="BF162" i="3"/>
  <c r="BI160" i="3"/>
  <c r="BH160" i="3"/>
  <c r="BG160" i="3"/>
  <c r="BE160" i="3"/>
  <c r="AA160" i="3"/>
  <c r="Y160" i="3"/>
  <c r="W160" i="3"/>
  <c r="BK160" i="3"/>
  <c r="N160" i="3"/>
  <c r="BF160" i="3"/>
  <c r="BI158" i="3"/>
  <c r="BH158" i="3"/>
  <c r="BG158" i="3"/>
  <c r="BE158" i="3"/>
  <c r="AA158" i="3"/>
  <c r="Y158" i="3"/>
  <c r="W158" i="3"/>
  <c r="BK158" i="3"/>
  <c r="N158" i="3"/>
  <c r="BF158" i="3" s="1"/>
  <c r="BI157" i="3"/>
  <c r="BH157" i="3"/>
  <c r="BG157" i="3"/>
  <c r="BE157" i="3"/>
  <c r="AA157" i="3"/>
  <c r="Y157" i="3"/>
  <c r="W157" i="3"/>
  <c r="BK157" i="3"/>
  <c r="N157" i="3"/>
  <c r="BF157" i="3"/>
  <c r="BI156" i="3"/>
  <c r="BH156" i="3"/>
  <c r="BG156" i="3"/>
  <c r="BE156" i="3"/>
  <c r="AA156" i="3"/>
  <c r="Y156" i="3"/>
  <c r="W156" i="3"/>
  <c r="BK156" i="3"/>
  <c r="N156" i="3"/>
  <c r="BF156" i="3" s="1"/>
  <c r="BI154" i="3"/>
  <c r="BH154" i="3"/>
  <c r="BG154" i="3"/>
  <c r="BE154" i="3"/>
  <c r="AA154" i="3"/>
  <c r="AA153" i="3"/>
  <c r="Y154" i="3"/>
  <c r="Y153" i="3" s="1"/>
  <c r="W154" i="3"/>
  <c r="W153" i="3"/>
  <c r="BK154" i="3"/>
  <c r="BK153" i="3" s="1"/>
  <c r="N153" i="3" s="1"/>
  <c r="N94" i="3" s="1"/>
  <c r="N154" i="3"/>
  <c r="BF154" i="3"/>
  <c r="BI152" i="3"/>
  <c r="BH152" i="3"/>
  <c r="BG152" i="3"/>
  <c r="BE152" i="3"/>
  <c r="AA152" i="3"/>
  <c r="Y152" i="3"/>
  <c r="W152" i="3"/>
  <c r="BK152" i="3"/>
  <c r="N152" i="3"/>
  <c r="BF152" i="3"/>
  <c r="BI151" i="3"/>
  <c r="BH151" i="3"/>
  <c r="BG151" i="3"/>
  <c r="BE151" i="3"/>
  <c r="AA151" i="3"/>
  <c r="Y151" i="3"/>
  <c r="W151" i="3"/>
  <c r="BK151" i="3"/>
  <c r="N151" i="3"/>
  <c r="BF151" i="3" s="1"/>
  <c r="BI150" i="3"/>
  <c r="BH150" i="3"/>
  <c r="BG150" i="3"/>
  <c r="BE150" i="3"/>
  <c r="AA150" i="3"/>
  <c r="Y150" i="3"/>
  <c r="W150" i="3"/>
  <c r="BK150" i="3"/>
  <c r="N150" i="3"/>
  <c r="BF150" i="3"/>
  <c r="BI149" i="3"/>
  <c r="BH149" i="3"/>
  <c r="BG149" i="3"/>
  <c r="BE149" i="3"/>
  <c r="AA149" i="3"/>
  <c r="Y149" i="3"/>
  <c r="W149" i="3"/>
  <c r="BK149" i="3"/>
  <c r="BK143" i="3" s="1"/>
  <c r="N149" i="3"/>
  <c r="BF149" i="3" s="1"/>
  <c r="BI148" i="3"/>
  <c r="BH148" i="3"/>
  <c r="BG148" i="3"/>
  <c r="BE148" i="3"/>
  <c r="AA148" i="3"/>
  <c r="Y148" i="3"/>
  <c r="W148" i="3"/>
  <c r="BK148" i="3"/>
  <c r="N148" i="3"/>
  <c r="BF148" i="3"/>
  <c r="BI147" i="3"/>
  <c r="BH147" i="3"/>
  <c r="BG147" i="3"/>
  <c r="BE147" i="3"/>
  <c r="AA147" i="3"/>
  <c r="Y147" i="3"/>
  <c r="W147" i="3"/>
  <c r="BK147" i="3"/>
  <c r="N147" i="3"/>
  <c r="BF147" i="3" s="1"/>
  <c r="BI146" i="3"/>
  <c r="BH146" i="3"/>
  <c r="BG146" i="3"/>
  <c r="BE146" i="3"/>
  <c r="AA146" i="3"/>
  <c r="Y146" i="3"/>
  <c r="W146" i="3"/>
  <c r="BK146" i="3"/>
  <c r="N146" i="3"/>
  <c r="BF146" i="3"/>
  <c r="BI145" i="3"/>
  <c r="BH145" i="3"/>
  <c r="BG145" i="3"/>
  <c r="BE145" i="3"/>
  <c r="AA145" i="3"/>
  <c r="Y145" i="3"/>
  <c r="W145" i="3"/>
  <c r="BK145" i="3"/>
  <c r="N145" i="3"/>
  <c r="BF145" i="3" s="1"/>
  <c r="BI144" i="3"/>
  <c r="BH144" i="3"/>
  <c r="BG144" i="3"/>
  <c r="BE144" i="3"/>
  <c r="AA144" i="3"/>
  <c r="AA143" i="3"/>
  <c r="AA142" i="3" s="1"/>
  <c r="Y144" i="3"/>
  <c r="W144" i="3"/>
  <c r="W143" i="3" s="1"/>
  <c r="W142" i="3" s="1"/>
  <c r="BK144" i="3"/>
  <c r="N144" i="3"/>
  <c r="BF144" i="3" s="1"/>
  <c r="BI141" i="3"/>
  <c r="BH141" i="3"/>
  <c r="BG141" i="3"/>
  <c r="BE141" i="3"/>
  <c r="AA141" i="3"/>
  <c r="Y141" i="3"/>
  <c r="W141" i="3"/>
  <c r="BK141" i="3"/>
  <c r="N141" i="3"/>
  <c r="BF141" i="3" s="1"/>
  <c r="BI140" i="3"/>
  <c r="BH140" i="3"/>
  <c r="BG140" i="3"/>
  <c r="BE140" i="3"/>
  <c r="AA140" i="3"/>
  <c r="Y140" i="3"/>
  <c r="W140" i="3"/>
  <c r="BK140" i="3"/>
  <c r="N140" i="3"/>
  <c r="BF140" i="3"/>
  <c r="BI139" i="3"/>
  <c r="BH139" i="3"/>
  <c r="BG139" i="3"/>
  <c r="BE139" i="3"/>
  <c r="AA139" i="3"/>
  <c r="Y139" i="3"/>
  <c r="W139" i="3"/>
  <c r="BK139" i="3"/>
  <c r="N139" i="3"/>
  <c r="BF139" i="3" s="1"/>
  <c r="BI138" i="3"/>
  <c r="BH138" i="3"/>
  <c r="BG138" i="3"/>
  <c r="BE138" i="3"/>
  <c r="AA138" i="3"/>
  <c r="Y138" i="3"/>
  <c r="W138" i="3"/>
  <c r="BK138" i="3"/>
  <c r="N138" i="3"/>
  <c r="BF138" i="3"/>
  <c r="BI137" i="3"/>
  <c r="BH137" i="3"/>
  <c r="BG137" i="3"/>
  <c r="BE137" i="3"/>
  <c r="AA137" i="3"/>
  <c r="Y137" i="3"/>
  <c r="W137" i="3"/>
  <c r="BK137" i="3"/>
  <c r="N137" i="3"/>
  <c r="BF137" i="3" s="1"/>
  <c r="BI136" i="3"/>
  <c r="BH136" i="3"/>
  <c r="BG136" i="3"/>
  <c r="BE136" i="3"/>
  <c r="AA136" i="3"/>
  <c r="Y136" i="3"/>
  <c r="W136" i="3"/>
  <c r="BK136" i="3"/>
  <c r="N136" i="3"/>
  <c r="BF136" i="3"/>
  <c r="BI134" i="3"/>
  <c r="BH134" i="3"/>
  <c r="BG134" i="3"/>
  <c r="BE134" i="3"/>
  <c r="AA134" i="3"/>
  <c r="Y134" i="3"/>
  <c r="W134" i="3"/>
  <c r="BK134" i="3"/>
  <c r="N134" i="3"/>
  <c r="BF134" i="3" s="1"/>
  <c r="BI133" i="3"/>
  <c r="BH133" i="3"/>
  <c r="BG133" i="3"/>
  <c r="BE133" i="3"/>
  <c r="AA133" i="3"/>
  <c r="AA132" i="3" s="1"/>
  <c r="Y133" i="3"/>
  <c r="W133" i="3"/>
  <c r="W132" i="3"/>
  <c r="BK133" i="3"/>
  <c r="N133" i="3"/>
  <c r="BF133" i="3"/>
  <c r="BI130" i="3"/>
  <c r="BH130" i="3"/>
  <c r="BG130" i="3"/>
  <c r="BE130" i="3"/>
  <c r="AA130" i="3"/>
  <c r="Y130" i="3"/>
  <c r="W130" i="3"/>
  <c r="BK130" i="3"/>
  <c r="N130" i="3"/>
  <c r="BF130" i="3"/>
  <c r="BI129" i="3"/>
  <c r="BH129" i="3"/>
  <c r="BG129" i="3"/>
  <c r="BE129" i="3"/>
  <c r="AA129" i="3"/>
  <c r="Y129" i="3"/>
  <c r="W129" i="3"/>
  <c r="BK129" i="3"/>
  <c r="N129" i="3"/>
  <c r="BF129" i="3" s="1"/>
  <c r="BI128" i="3"/>
  <c r="BH128" i="3"/>
  <c r="BG128" i="3"/>
  <c r="BE128" i="3"/>
  <c r="AA128" i="3"/>
  <c r="Y128" i="3"/>
  <c r="W128" i="3"/>
  <c r="W124" i="3" s="1"/>
  <c r="W123" i="3" s="1"/>
  <c r="W122" i="3" s="1"/>
  <c r="AU89" i="1" s="1"/>
  <c r="BK128" i="3"/>
  <c r="N128" i="3"/>
  <c r="BF128" i="3"/>
  <c r="BI126" i="3"/>
  <c r="BH126" i="3"/>
  <c r="BG126" i="3"/>
  <c r="BE126" i="3"/>
  <c r="AA126" i="3"/>
  <c r="AA124" i="3" s="1"/>
  <c r="AA123" i="3" s="1"/>
  <c r="AA122" i="3" s="1"/>
  <c r="Y126" i="3"/>
  <c r="W126" i="3"/>
  <c r="BK126" i="3"/>
  <c r="N126" i="3"/>
  <c r="BF126" i="3" s="1"/>
  <c r="BI125" i="3"/>
  <c r="BH125" i="3"/>
  <c r="BG125" i="3"/>
  <c r="BE125" i="3"/>
  <c r="AA125" i="3"/>
  <c r="Y125" i="3"/>
  <c r="Y124" i="3"/>
  <c r="W125" i="3"/>
  <c r="BK125" i="3"/>
  <c r="BK124" i="3"/>
  <c r="N124" i="3" s="1"/>
  <c r="N90" i="3" s="1"/>
  <c r="N125" i="3"/>
  <c r="BF125" i="3"/>
  <c r="M119" i="3"/>
  <c r="F118" i="3"/>
  <c r="F116" i="3"/>
  <c r="F114" i="3"/>
  <c r="BI103" i="3"/>
  <c r="BH103" i="3"/>
  <c r="BG103" i="3"/>
  <c r="BE103" i="3"/>
  <c r="BI102" i="3"/>
  <c r="BH102" i="3"/>
  <c r="BG102" i="3"/>
  <c r="BE102" i="3"/>
  <c r="BI101" i="3"/>
  <c r="BH101" i="3"/>
  <c r="BG101" i="3"/>
  <c r="BE101" i="3"/>
  <c r="BI100" i="3"/>
  <c r="BH100" i="3"/>
  <c r="BG100" i="3"/>
  <c r="BE100" i="3"/>
  <c r="M32" i="3" s="1"/>
  <c r="AV89" i="1" s="1"/>
  <c r="BI99" i="3"/>
  <c r="H36" i="3" s="1"/>
  <c r="BD89" i="1" s="1"/>
  <c r="BH99" i="3"/>
  <c r="BG99" i="3"/>
  <c r="BE99" i="3"/>
  <c r="BI98" i="3"/>
  <c r="BH98" i="3"/>
  <c r="H35" i="3" s="1"/>
  <c r="BC89" i="1" s="1"/>
  <c r="BG98" i="3"/>
  <c r="H34" i="3"/>
  <c r="BB89" i="1" s="1"/>
  <c r="BE98" i="3"/>
  <c r="H32" i="3" s="1"/>
  <c r="AZ89" i="1" s="1"/>
  <c r="M84" i="3"/>
  <c r="F83" i="3"/>
  <c r="F81" i="3"/>
  <c r="F79" i="3"/>
  <c r="O18" i="3"/>
  <c r="E18" i="3"/>
  <c r="M118" i="3"/>
  <c r="M83" i="3"/>
  <c r="O17" i="3"/>
  <c r="O15" i="3"/>
  <c r="E15" i="3"/>
  <c r="F84" i="3" s="1"/>
  <c r="F119" i="3"/>
  <c r="O14" i="3"/>
  <c r="O9" i="3"/>
  <c r="M81" i="3" s="1"/>
  <c r="F6" i="3"/>
  <c r="F113" i="3"/>
  <c r="F78" i="3"/>
  <c r="AY88" i="1"/>
  <c r="AX88" i="1"/>
  <c r="BI162" i="2"/>
  <c r="BH162" i="2"/>
  <c r="BG162" i="2"/>
  <c r="BE162" i="2"/>
  <c r="BK162" i="2"/>
  <c r="N162" i="2"/>
  <c r="BF162" i="2" s="1"/>
  <c r="BI161" i="2"/>
  <c r="BH161" i="2"/>
  <c r="BG161" i="2"/>
  <c r="BE161" i="2"/>
  <c r="BK161" i="2"/>
  <c r="N161" i="2"/>
  <c r="BF161" i="2"/>
  <c r="BI160" i="2"/>
  <c r="BH160" i="2"/>
  <c r="BG160" i="2"/>
  <c r="BE160" i="2"/>
  <c r="BK160" i="2"/>
  <c r="N160" i="2"/>
  <c r="BF160" i="2"/>
  <c r="BI159" i="2"/>
  <c r="BH159" i="2"/>
  <c r="BG159" i="2"/>
  <c r="BE159" i="2"/>
  <c r="BK159" i="2"/>
  <c r="N159" i="2" s="1"/>
  <c r="BF159" i="2" s="1"/>
  <c r="BI158" i="2"/>
  <c r="BH158" i="2"/>
  <c r="BG158" i="2"/>
  <c r="BE158" i="2"/>
  <c r="BK158" i="2"/>
  <c r="N158" i="2" s="1"/>
  <c r="BF158" i="2" s="1"/>
  <c r="BK157" i="2"/>
  <c r="N157" i="2" s="1"/>
  <c r="N95" i="2" s="1"/>
  <c r="BI156" i="2"/>
  <c r="BH156" i="2"/>
  <c r="BG156" i="2"/>
  <c r="BE156" i="2"/>
  <c r="AA156" i="2"/>
  <c r="Y156" i="2"/>
  <c r="W156" i="2"/>
  <c r="BK156" i="2"/>
  <c r="N156" i="2"/>
  <c r="BF156" i="2"/>
  <c r="BI154" i="2"/>
  <c r="BH154" i="2"/>
  <c r="BG154" i="2"/>
  <c r="BE154" i="2"/>
  <c r="AA154" i="2"/>
  <c r="Y154" i="2"/>
  <c r="W154" i="2"/>
  <c r="BK154" i="2"/>
  <c r="N154" i="2"/>
  <c r="BF154" i="2"/>
  <c r="BI153" i="2"/>
  <c r="BH153" i="2"/>
  <c r="BG153" i="2"/>
  <c r="BE153" i="2"/>
  <c r="AA153" i="2"/>
  <c r="Y153" i="2"/>
  <c r="W153" i="2"/>
  <c r="W149" i="2" s="1"/>
  <c r="BK153" i="2"/>
  <c r="N153" i="2"/>
  <c r="BF153" i="2"/>
  <c r="BI152" i="2"/>
  <c r="BH152" i="2"/>
  <c r="BG152" i="2"/>
  <c r="BE152" i="2"/>
  <c r="AA152" i="2"/>
  <c r="AA149" i="2" s="1"/>
  <c r="Y152" i="2"/>
  <c r="W152" i="2"/>
  <c r="BK152" i="2"/>
  <c r="N152" i="2"/>
  <c r="BF152" i="2"/>
  <c r="BI150" i="2"/>
  <c r="BH150" i="2"/>
  <c r="BG150" i="2"/>
  <c r="BE150" i="2"/>
  <c r="AA150" i="2"/>
  <c r="Y150" i="2"/>
  <c r="Y149" i="2"/>
  <c r="W150" i="2"/>
  <c r="BK150" i="2"/>
  <c r="BK149" i="2"/>
  <c r="N149" i="2" s="1"/>
  <c r="N94" i="2" s="1"/>
  <c r="N150" i="2"/>
  <c r="BF150" i="2"/>
  <c r="BI148" i="2"/>
  <c r="BH148" i="2"/>
  <c r="BG148" i="2"/>
  <c r="BE148" i="2"/>
  <c r="AA148" i="2"/>
  <c r="Y148" i="2"/>
  <c r="W148" i="2"/>
  <c r="BK148" i="2"/>
  <c r="N148" i="2"/>
  <c r="BF148" i="2"/>
  <c r="BI147" i="2"/>
  <c r="BH147" i="2"/>
  <c r="BG147" i="2"/>
  <c r="BE147" i="2"/>
  <c r="AA147" i="2"/>
  <c r="Y147" i="2"/>
  <c r="W147" i="2"/>
  <c r="BK147" i="2"/>
  <c r="N147" i="2"/>
  <c r="BF147" i="2"/>
  <c r="BI146" i="2"/>
  <c r="BH146" i="2"/>
  <c r="BG146" i="2"/>
  <c r="BE146" i="2"/>
  <c r="AA146" i="2"/>
  <c r="Y146" i="2"/>
  <c r="W146" i="2"/>
  <c r="BK146" i="2"/>
  <c r="N146" i="2"/>
  <c r="BF146" i="2"/>
  <c r="BI145" i="2"/>
  <c r="BH145" i="2"/>
  <c r="BG145" i="2"/>
  <c r="BE145" i="2"/>
  <c r="AA145" i="2"/>
  <c r="Y145" i="2"/>
  <c r="W145" i="2"/>
  <c r="BK145" i="2"/>
  <c r="N145" i="2"/>
  <c r="BF145" i="2"/>
  <c r="BI144" i="2"/>
  <c r="BH144" i="2"/>
  <c r="BG144" i="2"/>
  <c r="BE144" i="2"/>
  <c r="AA144" i="2"/>
  <c r="Y144" i="2"/>
  <c r="W144" i="2"/>
  <c r="BK144" i="2"/>
  <c r="N144" i="2"/>
  <c r="BF144" i="2"/>
  <c r="BI143" i="2"/>
  <c r="BH143" i="2"/>
  <c r="BG143" i="2"/>
  <c r="BE143" i="2"/>
  <c r="AA143" i="2"/>
  <c r="Y143" i="2"/>
  <c r="W143" i="2"/>
  <c r="BK143" i="2"/>
  <c r="N143" i="2"/>
  <c r="BF143" i="2"/>
  <c r="BI142" i="2"/>
  <c r="BH142" i="2"/>
  <c r="BG142" i="2"/>
  <c r="BE142" i="2"/>
  <c r="AA142" i="2"/>
  <c r="Y142" i="2"/>
  <c r="W142" i="2"/>
  <c r="BK142" i="2"/>
  <c r="BK139" i="2" s="1"/>
  <c r="N142" i="2"/>
  <c r="BF142" i="2"/>
  <c r="BI141" i="2"/>
  <c r="BH141" i="2"/>
  <c r="BG141" i="2"/>
  <c r="BE141" i="2"/>
  <c r="AA141" i="2"/>
  <c r="AA139" i="2" s="1"/>
  <c r="AA138" i="2" s="1"/>
  <c r="Y141" i="2"/>
  <c r="W141" i="2"/>
  <c r="BK141" i="2"/>
  <c r="N141" i="2"/>
  <c r="BF141" i="2"/>
  <c r="BI140" i="2"/>
  <c r="BH140" i="2"/>
  <c r="BG140" i="2"/>
  <c r="BE140" i="2"/>
  <c r="AA140" i="2"/>
  <c r="Y140" i="2"/>
  <c r="Y139" i="2" s="1"/>
  <c r="Y138" i="2" s="1"/>
  <c r="W140" i="2"/>
  <c r="W139" i="2"/>
  <c r="BK140" i="2"/>
  <c r="N140" i="2"/>
  <c r="BF140" i="2"/>
  <c r="BI137" i="2"/>
  <c r="BH137" i="2"/>
  <c r="BG137" i="2"/>
  <c r="BE137" i="2"/>
  <c r="AA137" i="2"/>
  <c r="Y137" i="2"/>
  <c r="W137" i="2"/>
  <c r="BK137" i="2"/>
  <c r="N137" i="2"/>
  <c r="BF137" i="2"/>
  <c r="BI136" i="2"/>
  <c r="BH136" i="2"/>
  <c r="BG136" i="2"/>
  <c r="BE136" i="2"/>
  <c r="AA136" i="2"/>
  <c r="Y136" i="2"/>
  <c r="W136" i="2"/>
  <c r="BK136" i="2"/>
  <c r="N136" i="2"/>
  <c r="BF136" i="2"/>
  <c r="BI135" i="2"/>
  <c r="BH135" i="2"/>
  <c r="BG135" i="2"/>
  <c r="BE135" i="2"/>
  <c r="AA135" i="2"/>
  <c r="Y135" i="2"/>
  <c r="W135" i="2"/>
  <c r="BK135" i="2"/>
  <c r="N135" i="2"/>
  <c r="BF135" i="2"/>
  <c r="BI134" i="2"/>
  <c r="BH134" i="2"/>
  <c r="BG134" i="2"/>
  <c r="BE134" i="2"/>
  <c r="AA134" i="2"/>
  <c r="Y134" i="2"/>
  <c r="W134" i="2"/>
  <c r="BK134" i="2"/>
  <c r="N134" i="2"/>
  <c r="BF134" i="2"/>
  <c r="BI133" i="2"/>
  <c r="BH133" i="2"/>
  <c r="BG133" i="2"/>
  <c r="BE133" i="2"/>
  <c r="AA133" i="2"/>
  <c r="Y133" i="2"/>
  <c r="W133" i="2"/>
  <c r="BK133" i="2"/>
  <c r="N133" i="2"/>
  <c r="BF133" i="2"/>
  <c r="BI132" i="2"/>
  <c r="BH132" i="2"/>
  <c r="BG132" i="2"/>
  <c r="BE132" i="2"/>
  <c r="AA132" i="2"/>
  <c r="Y132" i="2"/>
  <c r="W132" i="2"/>
  <c r="W128" i="2" s="1"/>
  <c r="BK132" i="2"/>
  <c r="N132" i="2"/>
  <c r="BF132" i="2"/>
  <c r="BI130" i="2"/>
  <c r="BH130" i="2"/>
  <c r="BG130" i="2"/>
  <c r="BE130" i="2"/>
  <c r="AA130" i="2"/>
  <c r="AA128" i="2" s="1"/>
  <c r="Y130" i="2"/>
  <c r="W130" i="2"/>
  <c r="BK130" i="2"/>
  <c r="N130" i="2"/>
  <c r="BF130" i="2"/>
  <c r="BI129" i="2"/>
  <c r="BH129" i="2"/>
  <c r="BG129" i="2"/>
  <c r="BE129" i="2"/>
  <c r="AA129" i="2"/>
  <c r="Y129" i="2"/>
  <c r="Y128" i="2"/>
  <c r="W129" i="2"/>
  <c r="BK129" i="2"/>
  <c r="BK128" i="2"/>
  <c r="N128" i="2" s="1"/>
  <c r="N91" i="2" s="1"/>
  <c r="N129" i="2"/>
  <c r="BF129" i="2"/>
  <c r="BI127" i="2"/>
  <c r="BH127" i="2"/>
  <c r="BG127" i="2"/>
  <c r="BE127" i="2"/>
  <c r="AA127" i="2"/>
  <c r="Y127" i="2"/>
  <c r="W127" i="2"/>
  <c r="BK127" i="2"/>
  <c r="N127" i="2"/>
  <c r="BF127" i="2"/>
  <c r="BI125" i="2"/>
  <c r="BH125" i="2"/>
  <c r="BG125" i="2"/>
  <c r="BE125" i="2"/>
  <c r="AA125" i="2"/>
  <c r="AA124" i="2"/>
  <c r="Y125" i="2"/>
  <c r="Y124" i="2"/>
  <c r="Y123" i="2" s="1"/>
  <c r="Y122" i="2" s="1"/>
  <c r="W125" i="2"/>
  <c r="W124" i="2"/>
  <c r="BK125" i="2"/>
  <c r="BK124" i="2" s="1"/>
  <c r="N125" i="2"/>
  <c r="BF125" i="2" s="1"/>
  <c r="M119" i="2"/>
  <c r="F118" i="2"/>
  <c r="F116" i="2"/>
  <c r="F114" i="2"/>
  <c r="BI103" i="2"/>
  <c r="BH103" i="2"/>
  <c r="BG103" i="2"/>
  <c r="BE103" i="2"/>
  <c r="BI102" i="2"/>
  <c r="BH102" i="2"/>
  <c r="BG102" i="2"/>
  <c r="BE102" i="2"/>
  <c r="BI101" i="2"/>
  <c r="BH101" i="2"/>
  <c r="BG101" i="2"/>
  <c r="BE101" i="2"/>
  <c r="BI100" i="2"/>
  <c r="BH100" i="2"/>
  <c r="H35" i="2" s="1"/>
  <c r="BC88" i="1" s="1"/>
  <c r="BC87" i="1" s="1"/>
  <c r="BG100" i="2"/>
  <c r="BE100" i="2"/>
  <c r="BI99" i="2"/>
  <c r="H36" i="2" s="1"/>
  <c r="BD88" i="1" s="1"/>
  <c r="BD87" i="1" s="1"/>
  <c r="W35" i="1" s="1"/>
  <c r="BH99" i="2"/>
  <c r="BG99" i="2"/>
  <c r="BE99" i="2"/>
  <c r="BI98" i="2"/>
  <c r="BH98" i="2"/>
  <c r="BG98" i="2"/>
  <c r="H34" i="2" s="1"/>
  <c r="BB88" i="1" s="1"/>
  <c r="BE98" i="2"/>
  <c r="H32" i="2" s="1"/>
  <c r="AZ88" i="1" s="1"/>
  <c r="M32" i="2"/>
  <c r="AV88" i="1" s="1"/>
  <c r="M84" i="2"/>
  <c r="F83" i="2"/>
  <c r="F81" i="2"/>
  <c r="F79" i="2"/>
  <c r="O18" i="2"/>
  <c r="E18" i="2"/>
  <c r="M83" i="2" s="1"/>
  <c r="M118" i="2"/>
  <c r="O17" i="2"/>
  <c r="O15" i="2"/>
  <c r="E15" i="2"/>
  <c r="O14" i="2"/>
  <c r="O9" i="2"/>
  <c r="F6" i="2"/>
  <c r="F78" i="2" s="1"/>
  <c r="F113" i="2"/>
  <c r="CK97" i="1"/>
  <c r="CJ97" i="1"/>
  <c r="CI97" i="1"/>
  <c r="CC97" i="1"/>
  <c r="CH97" i="1"/>
  <c r="CB97" i="1"/>
  <c r="CG97" i="1"/>
  <c r="CA97" i="1"/>
  <c r="CF97" i="1"/>
  <c r="BZ97" i="1"/>
  <c r="CE97" i="1"/>
  <c r="CK96" i="1"/>
  <c r="CJ96" i="1"/>
  <c r="CI96" i="1"/>
  <c r="CC96" i="1"/>
  <c r="CH96" i="1"/>
  <c r="CB96" i="1"/>
  <c r="CG96" i="1"/>
  <c r="CA96" i="1"/>
  <c r="CF96" i="1"/>
  <c r="BZ96" i="1"/>
  <c r="CE96" i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H94" i="1"/>
  <c r="CG94" i="1"/>
  <c r="CF94" i="1"/>
  <c r="BZ94" i="1"/>
  <c r="CE94" i="1"/>
  <c r="AY87" i="1"/>
  <c r="AM83" i="1"/>
  <c r="L83" i="1"/>
  <c r="AM82" i="1"/>
  <c r="L82" i="1"/>
  <c r="AM80" i="1"/>
  <c r="L80" i="1"/>
  <c r="L78" i="1"/>
  <c r="L77" i="1"/>
  <c r="M116" i="3" l="1"/>
  <c r="N124" i="2"/>
  <c r="N90" i="2" s="1"/>
  <c r="BK123" i="2"/>
  <c r="M116" i="2"/>
  <c r="M81" i="2"/>
  <c r="W123" i="2"/>
  <c r="W122" i="2" s="1"/>
  <c r="AU88" i="1" s="1"/>
  <c r="AA123" i="2"/>
  <c r="AA122" i="2" s="1"/>
  <c r="W34" i="1"/>
  <c r="W138" i="2"/>
  <c r="BK138" i="2"/>
  <c r="N138" i="2" s="1"/>
  <c r="N92" i="2" s="1"/>
  <c r="N139" i="2"/>
  <c r="N93" i="2" s="1"/>
  <c r="N143" i="3"/>
  <c r="N93" i="3" s="1"/>
  <c r="BK142" i="3"/>
  <c r="N142" i="3" s="1"/>
  <c r="N92" i="3" s="1"/>
  <c r="F119" i="2"/>
  <c r="F84" i="2"/>
  <c r="M116" i="4"/>
  <c r="M81" i="4"/>
  <c r="W122" i="4"/>
  <c r="AU90" i="1" s="1"/>
  <c r="H32" i="4"/>
  <c r="AZ90" i="1" s="1"/>
  <c r="Y132" i="3"/>
  <c r="Y123" i="3" s="1"/>
  <c r="Y122" i="3" s="1"/>
  <c r="F119" i="4"/>
  <c r="F84" i="4"/>
  <c r="H34" i="4"/>
  <c r="BB90" i="1" s="1"/>
  <c r="BB87" i="1" s="1"/>
  <c r="BK124" i="4"/>
  <c r="BK143" i="4"/>
  <c r="F113" i="5"/>
  <c r="F78" i="5"/>
  <c r="M118" i="5"/>
  <c r="M83" i="5"/>
  <c r="N123" i="5"/>
  <c r="N89" i="5" s="1"/>
  <c r="BK142" i="5"/>
  <c r="N142" i="5" s="1"/>
  <c r="N92" i="5" s="1"/>
  <c r="AA143" i="5"/>
  <c r="AA142" i="5" s="1"/>
  <c r="AA122" i="5" s="1"/>
  <c r="BK132" i="3"/>
  <c r="N132" i="3" s="1"/>
  <c r="N91" i="3" s="1"/>
  <c r="Y143" i="3"/>
  <c r="Y142" i="3" s="1"/>
  <c r="BK161" i="4"/>
  <c r="N161" i="4" s="1"/>
  <c r="N95" i="4" s="1"/>
  <c r="H32" i="5"/>
  <c r="AZ91" i="1" s="1"/>
  <c r="N143" i="4" l="1"/>
  <c r="N93" i="4" s="1"/>
  <c r="BK142" i="4"/>
  <c r="N142" i="4" s="1"/>
  <c r="N92" i="4" s="1"/>
  <c r="BK122" i="2"/>
  <c r="N122" i="2" s="1"/>
  <c r="N88" i="2" s="1"/>
  <c r="N123" i="2"/>
  <c r="N89" i="2" s="1"/>
  <c r="N124" i="4"/>
  <c r="N90" i="4" s="1"/>
  <c r="BK123" i="4"/>
  <c r="AU87" i="1"/>
  <c r="BK122" i="5"/>
  <c r="N122" i="5" s="1"/>
  <c r="N88" i="5" s="1"/>
  <c r="AX87" i="1"/>
  <c r="W33" i="1"/>
  <c r="BK123" i="3"/>
  <c r="AZ87" i="1"/>
  <c r="AV87" i="1" l="1"/>
  <c r="N103" i="5"/>
  <c r="BF103" i="5" s="1"/>
  <c r="N101" i="5"/>
  <c r="BF101" i="5" s="1"/>
  <c r="N99" i="5"/>
  <c r="BF99" i="5" s="1"/>
  <c r="N98" i="5"/>
  <c r="N102" i="5"/>
  <c r="BF102" i="5" s="1"/>
  <c r="N100" i="5"/>
  <c r="BF100" i="5" s="1"/>
  <c r="M27" i="5"/>
  <c r="N102" i="2"/>
  <c r="BF102" i="2" s="1"/>
  <c r="N100" i="2"/>
  <c r="BF100" i="2" s="1"/>
  <c r="M27" i="2"/>
  <c r="N99" i="2"/>
  <c r="BF99" i="2" s="1"/>
  <c r="N103" i="2"/>
  <c r="BF103" i="2" s="1"/>
  <c r="N101" i="2"/>
  <c r="BF101" i="2" s="1"/>
  <c r="N98" i="2"/>
  <c r="N123" i="3"/>
  <c r="N89" i="3" s="1"/>
  <c r="BK122" i="3"/>
  <c r="N122" i="3" s="1"/>
  <c r="N88" i="3" s="1"/>
  <c r="BK122" i="4"/>
  <c r="N122" i="4" s="1"/>
  <c r="N88" i="4" s="1"/>
  <c r="N123" i="4"/>
  <c r="N89" i="4" s="1"/>
  <c r="N102" i="3" l="1"/>
  <c r="BF102" i="3" s="1"/>
  <c r="N100" i="3"/>
  <c r="BF100" i="3" s="1"/>
  <c r="M27" i="3"/>
  <c r="N103" i="3"/>
  <c r="BF103" i="3" s="1"/>
  <c r="N101" i="3"/>
  <c r="BF101" i="3" s="1"/>
  <c r="N99" i="3"/>
  <c r="BF99" i="3" s="1"/>
  <c r="N98" i="3"/>
  <c r="N97" i="2"/>
  <c r="BF98" i="2"/>
  <c r="N97" i="5"/>
  <c r="BF98" i="5"/>
  <c r="N102" i="4"/>
  <c r="BF102" i="4" s="1"/>
  <c r="N100" i="4"/>
  <c r="BF100" i="4" s="1"/>
  <c r="M27" i="4"/>
  <c r="N101" i="4"/>
  <c r="BF101" i="4" s="1"/>
  <c r="N98" i="4"/>
  <c r="N103" i="4"/>
  <c r="BF103" i="4" s="1"/>
  <c r="N99" i="4"/>
  <c r="BF99" i="4" s="1"/>
  <c r="BF98" i="3" l="1"/>
  <c r="N97" i="3"/>
  <c r="N97" i="4"/>
  <c r="BF98" i="4"/>
  <c r="M33" i="5"/>
  <c r="AW91" i="1" s="1"/>
  <c r="AT91" i="1" s="1"/>
  <c r="H33" i="5"/>
  <c r="BA91" i="1" s="1"/>
  <c r="H33" i="2"/>
  <c r="BA88" i="1" s="1"/>
  <c r="M33" i="2"/>
  <c r="AW88" i="1" s="1"/>
  <c r="AT88" i="1" s="1"/>
  <c r="M28" i="5"/>
  <c r="L105" i="5"/>
  <c r="M28" i="2"/>
  <c r="L105" i="2"/>
  <c r="AS91" i="1" l="1"/>
  <c r="M30" i="5"/>
  <c r="M28" i="3"/>
  <c r="L105" i="3"/>
  <c r="H33" i="4"/>
  <c r="BA90" i="1" s="1"/>
  <c r="M33" i="4"/>
  <c r="AW90" i="1" s="1"/>
  <c r="AT90" i="1" s="1"/>
  <c r="H33" i="3"/>
  <c r="BA89" i="1" s="1"/>
  <c r="M33" i="3"/>
  <c r="AW89" i="1" s="1"/>
  <c r="AT89" i="1" s="1"/>
  <c r="AS88" i="1"/>
  <c r="M30" i="2"/>
  <c r="BA87" i="1"/>
  <c r="M28" i="4"/>
  <c r="L105" i="4"/>
  <c r="AS90" i="1" l="1"/>
  <c r="M30" i="4"/>
  <c r="W32" i="1"/>
  <c r="AW87" i="1"/>
  <c r="AS89" i="1"/>
  <c r="M30" i="3"/>
  <c r="L38" i="2"/>
  <c r="AG88" i="1"/>
  <c r="AG91" i="1"/>
  <c r="AN91" i="1" s="1"/>
  <c r="L38" i="5"/>
  <c r="AS87" i="1"/>
  <c r="AN88" i="1" l="1"/>
  <c r="AK32" i="1"/>
  <c r="AT87" i="1"/>
  <c r="AG89" i="1"/>
  <c r="AN89" i="1" s="1"/>
  <c r="L38" i="3"/>
  <c r="L38" i="4"/>
  <c r="AG90" i="1"/>
  <c r="AN90" i="1" s="1"/>
  <c r="AG87" i="1" l="1"/>
  <c r="AK26" i="1" l="1"/>
  <c r="AG94" i="1"/>
  <c r="AG97" i="1"/>
  <c r="AN87" i="1"/>
  <c r="AG95" i="1"/>
  <c r="AG96" i="1"/>
  <c r="AV96" i="1" l="1"/>
  <c r="BY96" i="1" s="1"/>
  <c r="CD96" i="1"/>
  <c r="CD97" i="1"/>
  <c r="AV97" i="1"/>
  <c r="BY97" i="1" s="1"/>
  <c r="CD94" i="1"/>
  <c r="AG93" i="1"/>
  <c r="AV94" i="1"/>
  <c r="BY94" i="1" s="1"/>
  <c r="AK31" i="1" s="1"/>
  <c r="CD95" i="1"/>
  <c r="AV95" i="1"/>
  <c r="BY95" i="1" s="1"/>
  <c r="AN95" i="1"/>
  <c r="W31" i="1" l="1"/>
  <c r="AN96" i="1"/>
  <c r="AN94" i="1"/>
  <c r="AN93" i="1" s="1"/>
  <c r="AN99" i="1" s="1"/>
  <c r="AK27" i="1"/>
  <c r="AK29" i="1" s="1"/>
  <c r="AK37" i="1" s="1"/>
  <c r="AG99" i="1"/>
  <c r="AN97" i="1"/>
</calcChain>
</file>

<file path=xl/sharedStrings.xml><?xml version="1.0" encoding="utf-8"?>
<sst xmlns="http://schemas.openxmlformats.org/spreadsheetml/2006/main" count="2749" uniqueCount="363">
  <si>
    <t>2012</t>
  </si>
  <si>
    <t>Hárok obsahuje:</t>
  </si>
  <si>
    <t>1) Súhrnný list stavby</t>
  </si>
  <si>
    <t>2) Rekapitulácia objektov</t>
  </si>
  <si>
    <t>2.0</t>
  </si>
  <si>
    <t>ZAMOK</t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</si>
  <si>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</si>
  <si>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</si>
  <si>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</si>
  <si>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</si>
  <si>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</si>
  <si>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</si>
  <si>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</si>
  <si>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</si>
  <si>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</si>
  <si>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</si>
  <si>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1241stav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</si>
  <si>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</si>
  <si>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</si>
  <si>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Modernizácia odborných učební v ZŠ V.Paulínyho-Tótha, Senica - stavebné úpravy</t>
  </si>
  <si>
    <t>JKSO:</t>
  </si>
  <si>
    <t/>
  </si>
  <si>
    <t>KS:</t>
  </si>
  <si>
    <t>Miesto:</t>
  </si>
  <si>
    <t>Senica</t>
  </si>
  <si>
    <t>Dátum:</t>
  </si>
  <si>
    <t>Objednávateľ:</t>
  </si>
  <si>
    <t>IČO:</t>
  </si>
  <si>
    <t>Mesto Senica</t>
  </si>
  <si>
    <t>IČO DPH:</t>
  </si>
  <si>
    <t>Zhotoviteľ:</t>
  </si>
  <si>
    <t>Vyplň údaj</t>
  </si>
  <si>
    <t>Projektant:</t>
  </si>
  <si>
    <t xml:space="preserve"> </t>
  </si>
  <si>
    <t>True</t>
  </si>
  <si>
    <t>Spracovateľ:</t>
  </si>
  <si>
    <t>Ing. Juraj Havetta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</si>
  <si>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</si>
  <si>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</si>
  <si>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</si>
  <si>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</si>
  <si>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</si>
  <si>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</si>
  <si>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</si>
  <si>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</si>
  <si>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</si>
  <si>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</si>
  <si>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</si>
  <si>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</si>
  <si>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</si>
  <si>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</si>
  <si>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</si>
  <si>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</si>
  <si>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</si>
  <si>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</si>
  <si>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</si>
  <si>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</si>
  <si>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</si>
  <si>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</si>
  <si>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</si>
  <si>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</si>
  <si>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</si>
  <si>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</si>
  <si>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</si>
  <si>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</si>
  <si>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</si>
  <si>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</si>
  <si>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</si>
  <si>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</si>
  <si>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</si>
  <si>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</si>
  <si>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</si>
  <si>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</si>
  <si>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</si>
  <si>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</si>
  <si>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</si>
  <si>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</si>
  <si>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</si>
  <si>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</si>
  <si>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</si>
  <si>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{20d26c98-0085-4762-baba-523a1a217436}</t>
  </si>
  <si>
    <t>{00000000-0000-0000-0000-000000000000}</t>
  </si>
  <si>
    <t>/</t>
  </si>
  <si>
    <t>01</t>
  </si>
  <si>
    <t>Biologická učebňa</t>
  </si>
  <si>
    <t>1</t>
  </si>
  <si>
    <t>{3086e136-67e3-4576-ae23-fc28db1168ba}</t>
  </si>
  <si>
    <t>02</t>
  </si>
  <si>
    <t>Jazyková učebňa</t>
  </si>
  <si>
    <t>{d3b35a20-227c-4b30-b014-9daccd6d078a}</t>
  </si>
  <si>
    <t>03</t>
  </si>
  <si>
    <t>IKT učebňa</t>
  </si>
  <si>
    <t>{f2b47070-d4a9-4bc1-ac06-4ae94538a77f}</t>
  </si>
  <si>
    <t>04</t>
  </si>
  <si>
    <t>Polytechnická učebňa</t>
  </si>
  <si>
    <t>{f399af40-5605-4109-8907-5353c6f667c5}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</si>
  <si>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</si>
  <si>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</si>
  <si>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</si>
  <si>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</si>
  <si>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</si>
  <si>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</si>
  <si>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</si>
  <si>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</si>
  <si>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</si>
  <si>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</si>
  <si>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</si>
  <si>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</si>
  <si>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</si>
  <si>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</si>
  <si>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</si>
  <si>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</si>
  <si>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01 - Biologická učebňa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</si>
  <si>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</si>
  <si>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</si>
  <si>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</si>
  <si>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</si>
  <si>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</si>
  <si>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</si>
  <si>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</si>
  <si>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</si>
  <si>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</si>
  <si>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</si>
  <si>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777 - Podlahy syntetické</t>
  </si>
  <si>
    <t xml:space="preserve">    784 - Dokončovacie práce - maľby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</si>
  <si>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</si>
  <si>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</si>
  <si>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</si>
  <si>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</si>
  <si>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</si>
  <si>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</si>
  <si>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</si>
  <si>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</si>
  <si>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</si>
  <si>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</si>
  <si>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</si>
  <si>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</si>
  <si>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</si>
  <si>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</si>
  <si>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</si>
  <si>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</si>
  <si>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</si>
  <si>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</si>
  <si>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</si>
  <si>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</si>
  <si>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</si>
  <si>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</si>
  <si>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</si>
  <si>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</si>
  <si>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</si>
  <si>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</si>
  <si>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</si>
  <si>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612409991</t>
  </si>
  <si>
    <t>Začistenie omietok (s dodaním hmoty) okolo podláh</t>
  </si>
  <si>
    <t>m</t>
  </si>
  <si>
    <t>4</t>
  </si>
  <si>
    <t>-846921769</t>
  </si>
  <si>
    <t>2*9,1+2*6,7</t>
  </si>
  <si>
    <t>VV</t>
  </si>
  <si>
    <t>619442531</t>
  </si>
  <si>
    <t>Zhotovenie profilov pri opravách omietok, kútov so zaoblením s polomerom 2 cm (pre soklík)</t>
  </si>
  <si>
    <t>-735342078</t>
  </si>
  <si>
    <t>3</t>
  </si>
  <si>
    <t>776401800</t>
  </si>
  <si>
    <t>Demontáž soklíkov alebo líšt</t>
  </si>
  <si>
    <t>16</t>
  </si>
  <si>
    <t>718931595</t>
  </si>
  <si>
    <t>776511810</t>
  </si>
  <si>
    <t>Odstránenie povlakových podláh z nášľapnej plochy lepených bez podložky,  -0,00100t</t>
  </si>
  <si>
    <t>m2</t>
  </si>
  <si>
    <t>396502333</t>
  </si>
  <si>
    <t>9,1*6,7</t>
  </si>
  <si>
    <t>5</t>
  </si>
  <si>
    <t>979011111</t>
  </si>
  <si>
    <t>Zvislá doprava sutiny a vybúraných hmôt za prvé podlažie nad alebo pod základným podlažím</t>
  </si>
  <si>
    <t>t</t>
  </si>
  <si>
    <t>1554586515</t>
  </si>
  <si>
    <t>6</t>
  </si>
  <si>
    <t>979081111</t>
  </si>
  <si>
    <t>Odvoz sutiny a vybúraných hmôt na skládku do 1 km</t>
  </si>
  <si>
    <t>1070895095</t>
  </si>
  <si>
    <t>7</t>
  </si>
  <si>
    <t>979081121</t>
  </si>
  <si>
    <t>Odvoz sutiny a vybúraných hmôt na skládku za každý ďalší 1 km</t>
  </si>
  <si>
    <t>-2069904710</t>
  </si>
  <si>
    <t>8</t>
  </si>
  <si>
    <t>979082111</t>
  </si>
  <si>
    <t>Vnútrostavenisková doprava sutiny a vybúraných hmôt do 10 m</t>
  </si>
  <si>
    <t>-1482520729</t>
  </si>
  <si>
    <t>9</t>
  </si>
  <si>
    <t>979082121</t>
  </si>
  <si>
    <t>Vnútrostavenisková doprava sutiny a vybúraných hmôt za každých ďalších 5 m</t>
  </si>
  <si>
    <t>-358612504</t>
  </si>
  <si>
    <t>10</t>
  </si>
  <si>
    <t>979089000</t>
  </si>
  <si>
    <t>Poplatok za skladovanie - ostatné</t>
  </si>
  <si>
    <t>-979491757</t>
  </si>
  <si>
    <t>11</t>
  </si>
  <si>
    <t>777992000</t>
  </si>
  <si>
    <t>Príprava podkladu prebrúsením strojne brúskou na betón</t>
  </si>
  <si>
    <t>-662995464</t>
  </si>
  <si>
    <t>12</t>
  </si>
  <si>
    <t>777992101</t>
  </si>
  <si>
    <t>Vysávanie podkladu pred kladením syntetických podláh</t>
  </si>
  <si>
    <t>880582746</t>
  </si>
  <si>
    <t>13</t>
  </si>
  <si>
    <t>777992210</t>
  </si>
  <si>
    <t>Penetrovanie podkladu pred kladením syntetických podláh</t>
  </si>
  <si>
    <t>-280988108</t>
  </si>
  <si>
    <t>14</t>
  </si>
  <si>
    <t>M</t>
  </si>
  <si>
    <t>2455108520</t>
  </si>
  <si>
    <t>Penetrácia na savé podklady so zbytkami lepidiel a stierok pod nivelačnú stierku</t>
  </si>
  <si>
    <t>kg</t>
  </si>
  <si>
    <t>32</t>
  </si>
  <si>
    <t>-1833682699</t>
  </si>
  <si>
    <t>15</t>
  </si>
  <si>
    <t>777992325</t>
  </si>
  <si>
    <t>Vyspravenie podkladu nivelačnou stierkou hr. 5 mm</t>
  </si>
  <si>
    <t>-757088884</t>
  </si>
  <si>
    <t>2457006020</t>
  </si>
  <si>
    <t>Samonivelizačná hladká cementová stierkovacia hmota</t>
  </si>
  <si>
    <t>2014768330</t>
  </si>
  <si>
    <t>17</t>
  </si>
  <si>
    <t>777993020</t>
  </si>
  <si>
    <t>Polyuretánová finálna nášľapná samonivelizačná podlaha hr. 4 mm, penetrácia, farebná</t>
  </si>
  <si>
    <t>1443405449</t>
  </si>
  <si>
    <t>18</t>
  </si>
  <si>
    <t>777993042</t>
  </si>
  <si>
    <t>Vytiahnutie soklíka v. do 100 mm k polyuretánovej podlahe, penetrácia</t>
  </si>
  <si>
    <t>-1196539423</t>
  </si>
  <si>
    <t>19</t>
  </si>
  <si>
    <t>998777101</t>
  </si>
  <si>
    <t>Presun hmôt pre podlahy syntetické v objektoch výšky do 6 m</t>
  </si>
  <si>
    <t>-563489405</t>
  </si>
  <si>
    <t>784402801</t>
  </si>
  <si>
    <t>Odstránenie malieb oškrabaním, výšky do 3,80 m</t>
  </si>
  <si>
    <t>356244000</t>
  </si>
  <si>
    <t>2*(9,1+6,7)*3,3+9,1*6,7-9,1*2,1</t>
  </si>
  <si>
    <t>21</t>
  </si>
  <si>
    <t>784410100</t>
  </si>
  <si>
    <t>Penetrovanie jednonásobné jemnozrnných podkladov výšky do 3,80 m</t>
  </si>
  <si>
    <t>601384011</t>
  </si>
  <si>
    <t>22</t>
  </si>
  <si>
    <t>784410600</t>
  </si>
  <si>
    <t>Vyrovnanie trhlín a nerovností na jemnozrnných povrchoch výšky do 3,80 m</t>
  </si>
  <si>
    <t>-15063901</t>
  </si>
  <si>
    <t>23</t>
  </si>
  <si>
    <t>784418011</t>
  </si>
  <si>
    <t>Zakrývanie otvorov fóliou v miestnostiach</t>
  </si>
  <si>
    <t>1125559889</t>
  </si>
  <si>
    <t>9,1*2,1</t>
  </si>
  <si>
    <t>24</t>
  </si>
  <si>
    <t>784452271</t>
  </si>
  <si>
    <t xml:space="preserve">Maľby z maliarskych zmesí Primalex, Farmal, ručne nanášané dvojnásobné na podklad jemnozrnný výšky do 3,80 m   </t>
  </si>
  <si>
    <t>-183438649</t>
  </si>
  <si>
    <t>VP - Práce naviac</t>
  </si>
  <si>
    <t>PN</t>
  </si>
  <si>
    <t>02 - Jazyková učebňa</t>
  </si>
  <si>
    <t>612403399</t>
  </si>
  <si>
    <t>Hrubá výplň rýh na stenách akoukoľvek maltou, akejkoľvek šírky ryhy</t>
  </si>
  <si>
    <t>1172437140</t>
  </si>
  <si>
    <t>247370293</t>
  </si>
  <si>
    <t>2*8,8+2*6,3</t>
  </si>
  <si>
    <t>612423531</t>
  </si>
  <si>
    <t>Omietka rýh v stenách maltou vápennou omietkou štukovou</t>
  </si>
  <si>
    <t>2127761158</t>
  </si>
  <si>
    <t>334908991</t>
  </si>
  <si>
    <t>631312141</t>
  </si>
  <si>
    <t>Doplnenie existujúcich mazanín prostým betónom (s dodaním hmôt) rýh v mazaninách</t>
  </si>
  <si>
    <t>m3</t>
  </si>
  <si>
    <t>-1700271661</t>
  </si>
  <si>
    <t>25,0*0,07*0,15+10*(0,35*0,35*0,15-0,3*0,3*0,1)</t>
  </si>
  <si>
    <t>-491289649</t>
  </si>
  <si>
    <t>1568605144</t>
  </si>
  <si>
    <t>8,8*6,3</t>
  </si>
  <si>
    <t>-1037693983</t>
  </si>
  <si>
    <t>1773412166</t>
  </si>
  <si>
    <t>-525136616</t>
  </si>
  <si>
    <t>-58529824</t>
  </si>
  <si>
    <t>-1572005308</t>
  </si>
  <si>
    <t>-167668547</t>
  </si>
  <si>
    <t>-713336354</t>
  </si>
  <si>
    <t>-44252443</t>
  </si>
  <si>
    <t>-920883203</t>
  </si>
  <si>
    <t>2128865752</t>
  </si>
  <si>
    <t>-479224695</t>
  </si>
  <si>
    <t>1961180286</t>
  </si>
  <si>
    <t>-32598649</t>
  </si>
  <si>
    <t>1126239948</t>
  </si>
  <si>
    <t>610152745</t>
  </si>
  <si>
    <t>-1569367850</t>
  </si>
  <si>
    <t>2*(8,8+6,3)*3,3+8,8*6,3-8,8*2,1</t>
  </si>
  <si>
    <t>-131539986</t>
  </si>
  <si>
    <t>25</t>
  </si>
  <si>
    <t>1575424958</t>
  </si>
  <si>
    <t>26</t>
  </si>
  <si>
    <t>-932258165</t>
  </si>
  <si>
    <t>8,8*2,1</t>
  </si>
  <si>
    <t>27</t>
  </si>
  <si>
    <t>-1938875530</t>
  </si>
  <si>
    <t>03 - IKT učebňa</t>
  </si>
  <si>
    <t>-2074508283</t>
  </si>
  <si>
    <t>-182312310</t>
  </si>
  <si>
    <t>927324979</t>
  </si>
  <si>
    <t>-479614830</t>
  </si>
  <si>
    <t>1848185864</t>
  </si>
  <si>
    <t>45,0*0,07*0,15+12*(0,35*0,35*0,15-0,3*0,3*0,1)</t>
  </si>
  <si>
    <t>1498983070</t>
  </si>
  <si>
    <t>-1855163309</t>
  </si>
  <si>
    <t>-1634184955</t>
  </si>
  <si>
    <t>-165556693</t>
  </si>
  <si>
    <t>536459777</t>
  </si>
  <si>
    <t>-1257691461</t>
  </si>
  <si>
    <t>-790540485</t>
  </si>
  <si>
    <t>1002240894</t>
  </si>
  <si>
    <t>-271958440</t>
  </si>
  <si>
    <t>1408526282</t>
  </si>
  <si>
    <t>-2000673255</t>
  </si>
  <si>
    <t>1395361791</t>
  </si>
  <si>
    <t>-302756257</t>
  </si>
  <si>
    <t>-901147966</t>
  </si>
  <si>
    <t>1285535118</t>
  </si>
  <si>
    <t>952295437</t>
  </si>
  <si>
    <t>1285309664</t>
  </si>
  <si>
    <t>426728427</t>
  </si>
  <si>
    <t>2001336239</t>
  </si>
  <si>
    <t>568090503</t>
  </si>
  <si>
    <t>-238834767</t>
  </si>
  <si>
    <t>664837264</t>
  </si>
  <si>
    <t>04 - Polytechnická učebňa</t>
  </si>
  <si>
    <t>1414368688</t>
  </si>
  <si>
    <t>724659605</t>
  </si>
  <si>
    <t>2*8,9+2*6,7</t>
  </si>
  <si>
    <t>-484588864</t>
  </si>
  <si>
    <t>-1842373409</t>
  </si>
  <si>
    <t>-945946281</t>
  </si>
  <si>
    <t>9,0*0,07*0,15+5*(0,35*0,35*0,15-0,3*0,3*0,1)</t>
  </si>
  <si>
    <t>568355026</t>
  </si>
  <si>
    <t>732953565</t>
  </si>
  <si>
    <t>8,9*6,7</t>
  </si>
  <si>
    <t>-1301147564</t>
  </si>
  <si>
    <t>-744073717</t>
  </si>
  <si>
    <t>-1975891934</t>
  </si>
  <si>
    <t>-321090600</t>
  </si>
  <si>
    <t>-1700780112</t>
  </si>
  <si>
    <t>-1425215003</t>
  </si>
  <si>
    <t>-17226512</t>
  </si>
  <si>
    <t>1096874329</t>
  </si>
  <si>
    <t>-669382589</t>
  </si>
  <si>
    <t>1655426591</t>
  </si>
  <si>
    <t>1278838706</t>
  </si>
  <si>
    <t>1941807435</t>
  </si>
  <si>
    <t>126476080</t>
  </si>
  <si>
    <t>1457624606</t>
  </si>
  <si>
    <t>-514020414</t>
  </si>
  <si>
    <t>1564047845</t>
  </si>
  <si>
    <t>2*(8,9+6,7)*3,3+8,9*6,7-8,9*2,1</t>
  </si>
  <si>
    <t>-1006697811</t>
  </si>
  <si>
    <t>-997775762</t>
  </si>
  <si>
    <t>2015298209</t>
  </si>
  <si>
    <t>8,9*2,1</t>
  </si>
  <si>
    <t>-984915518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</si>
</sst>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5" fillId="0" borderId="0" xfId="0" applyFont="1" applyAlignment="1">
      <alignment horizontal="left" vertical="center"/>
    </xf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18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9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1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1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6" fillId="0" borderId="22" xfId="0" applyFont="1" applyBorder="1" applyAlignment="1" applyProtection="1">
      <alignment horizontal="center" vertical="center" wrapText="1"/>
    </xf>
    <xf numFmtId="0" fontId="16" fillId="0" borderId="23" xfId="0" applyFont="1" applyBorder="1" applyAlignment="1" applyProtection="1">
      <alignment horizontal="center" vertical="center" wrapText="1"/>
    </xf>
    <xf numFmtId="0" fontId="16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vertical="center"/>
    </xf>
    <xf numFmtId="4" fontId="23" fillId="0" borderId="14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9" fillId="0" borderId="16" xfId="0" applyNumberFormat="1" applyFont="1" applyBorder="1" applyAlignment="1" applyProtection="1">
      <alignment vertical="center"/>
    </xf>
    <xf numFmtId="4" fontId="29" fillId="0" borderId="17" xfId="0" applyNumberFormat="1" applyFont="1" applyBorder="1" applyAlignment="1" applyProtection="1">
      <alignment vertical="center"/>
    </xf>
    <xf numFmtId="166" fontId="29" fillId="0" borderId="17" xfId="0" applyNumberFormat="1" applyFont="1" applyBorder="1" applyAlignment="1" applyProtection="1">
      <alignment vertical="center"/>
    </xf>
    <xf numFmtId="4" fontId="29" fillId="0" borderId="1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164" fontId="21" fillId="4" borderId="11" xfId="0" applyNumberFormat="1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4" fontId="21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1" fillId="4" borderId="14" xfId="0" applyNumberFormat="1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4" fontId="21" fillId="0" borderId="15" xfId="0" applyNumberFormat="1" applyFont="1" applyBorder="1" applyAlignment="1" applyProtection="1">
      <alignment vertical="center"/>
    </xf>
    <xf numFmtId="164" fontId="21" fillId="4" borderId="16" xfId="0" applyNumberFormat="1" applyFont="1" applyFill="1" applyBorder="1" applyAlignment="1" applyProtection="1">
      <alignment horizontal="center" vertical="center"/>
      <protection locked="0"/>
    </xf>
    <xf numFmtId="0" fontId="21" fillId="4" borderId="17" xfId="0" applyFont="1" applyFill="1" applyBorder="1" applyAlignment="1" applyProtection="1">
      <alignment horizontal="center" vertical="center"/>
      <protection locked="0"/>
    </xf>
    <xf numFmtId="4" fontId="21" fillId="0" borderId="18" xfId="0" applyNumberFormat="1" applyFont="1" applyBorder="1" applyAlignment="1" applyProtection="1">
      <alignment vertical="center"/>
    </xf>
    <xf numFmtId="0" fontId="24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10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6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1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1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167" fontId="8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4" fillId="0" borderId="25" xfId="0" applyFont="1" applyBorder="1" applyAlignment="1" applyProtection="1">
      <alignment horizontal="center" vertical="center"/>
    </xf>
    <xf numFmtId="49" fontId="34" fillId="0" borderId="25" xfId="0" applyNumberFormat="1" applyFont="1" applyBorder="1" applyAlignment="1" applyProtection="1">
      <alignment horizontal="left" vertical="center" wrapText="1"/>
    </xf>
    <xf numFmtId="0" fontId="34" fillId="0" borderId="25" xfId="0" applyFont="1" applyBorder="1" applyAlignment="1" applyProtection="1">
      <alignment horizontal="center" vertical="center" wrapText="1"/>
    </xf>
    <xf numFmtId="167" fontId="34" fillId="0" borderId="25" xfId="0" applyNumberFormat="1" applyFont="1" applyBorder="1" applyAlignment="1" applyProtection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0" fillId="0" borderId="0" xfId="0" applyNumberFormat="1" applyFont="1" applyBorder="1" applyAlignment="1" applyProtection="1">
      <alignment vertical="center"/>
    </xf>
    <xf numFmtId="0" fontId="0" fillId="0" borderId="0" xfId="0" applyBorder="1" applyProtection="1"/>
    <xf numFmtId="4" fontId="19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4" fontId="6" fillId="0" borderId="0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top" wrapText="1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horizontal="right" vertical="center"/>
    </xf>
    <xf numFmtId="4" fontId="24" fillId="6" borderId="0" xfId="0" applyNumberFormat="1" applyFont="1" applyFill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4" fontId="19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/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4" fontId="24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4" fontId="34" fillId="0" borderId="25" xfId="0" applyNumberFormat="1" applyFont="1" applyBorder="1" applyAlignment="1" applyProtection="1">
      <alignment vertical="center"/>
    </xf>
    <xf numFmtId="0" fontId="34" fillId="0" borderId="25" xfId="0" applyFont="1" applyBorder="1" applyAlignment="1" applyProtection="1">
      <alignment horizontal="left" vertical="center" wrapText="1"/>
    </xf>
    <xf numFmtId="4" fontId="34" fillId="4" borderId="25" xfId="0" applyNumberFormat="1" applyFont="1" applyFill="1" applyBorder="1" applyAlignment="1" applyProtection="1">
      <alignment vertical="center"/>
      <protection locked="0"/>
    </xf>
    <xf numFmtId="4" fontId="34" fillId="4" borderId="25" xfId="0" applyNumberFormat="1" applyFont="1" applyFill="1" applyBorder="1" applyAlignment="1" applyProtection="1">
      <alignment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4" fontId="5" fillId="0" borderId="23" xfId="0" applyNumberFormat="1" applyFont="1" applyBorder="1" applyAlignment="1" applyProtection="1"/>
    <xf numFmtId="4" fontId="5" fillId="0" borderId="23" xfId="0" applyNumberFormat="1" applyFont="1" applyBorder="1" applyAlignment="1" applyProtection="1">
      <alignment vertical="center"/>
    </xf>
    <xf numFmtId="0" fontId="12" fillId="2" borderId="0" xfId="1" applyFont="1" applyFill="1" applyAlignment="1" applyProtection="1">
      <alignment horizontal="center"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14" fontId="2" fillId="4" borderId="0" xfId="0" applyNumberFormat="1" applyFont="1" applyFill="1" applyBorder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0"/>
  <sheetViews>
    <sheetView showGridLines="0" workbookViewId="0">
      <pane ySplit="1" topLeftCell="A5" activePane="bottomLeft" state="frozen"/>
      <selection pane="bottomLeft" activeCell="AN20" sqref="AN20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1:73" ht="36.950000000000003" customHeight="1">
      <c r="C2" s="202" t="s">
        <v>7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R2" s="206" t="s">
        <v>8</v>
      </c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S2" s="19" t="s">
        <v>9</v>
      </c>
      <c r="BT2" s="19" t="s">
        <v>10</v>
      </c>
    </row>
    <row r="3" spans="1:73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10</v>
      </c>
    </row>
    <row r="4" spans="1:73" ht="36.950000000000003" customHeight="1">
      <c r="B4" s="23"/>
      <c r="C4" s="204" t="s">
        <v>11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4"/>
      <c r="AS4" s="18" t="s">
        <v>12</v>
      </c>
      <c r="BE4" s="25" t="s">
        <v>13</v>
      </c>
      <c r="BS4" s="19" t="s">
        <v>14</v>
      </c>
    </row>
    <row r="5" spans="1:73" ht="14.45" customHeight="1">
      <c r="B5" s="23"/>
      <c r="C5" s="26"/>
      <c r="D5" s="27" t="s">
        <v>15</v>
      </c>
      <c r="E5" s="26"/>
      <c r="F5" s="26"/>
      <c r="G5" s="26"/>
      <c r="H5" s="26"/>
      <c r="I5" s="26"/>
      <c r="J5" s="26"/>
      <c r="K5" s="208" t="s">
        <v>16</v>
      </c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26"/>
      <c r="AQ5" s="24"/>
      <c r="BE5" s="192" t="s">
        <v>17</v>
      </c>
      <c r="BS5" s="19" t="s">
        <v>9</v>
      </c>
    </row>
    <row r="6" spans="1:73" ht="36.950000000000003" customHeight="1">
      <c r="B6" s="23"/>
      <c r="C6" s="26"/>
      <c r="D6" s="29" t="s">
        <v>18</v>
      </c>
      <c r="E6" s="26"/>
      <c r="F6" s="26"/>
      <c r="G6" s="26"/>
      <c r="H6" s="26"/>
      <c r="I6" s="26"/>
      <c r="J6" s="26"/>
      <c r="K6" s="213" t="s">
        <v>19</v>
      </c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26"/>
      <c r="AQ6" s="24"/>
      <c r="BE6" s="193"/>
      <c r="BS6" s="19" t="s">
        <v>9</v>
      </c>
    </row>
    <row r="7" spans="1:73" ht="14.45" customHeight="1">
      <c r="B7" s="23"/>
      <c r="C7" s="26"/>
      <c r="D7" s="30" t="s">
        <v>20</v>
      </c>
      <c r="E7" s="26"/>
      <c r="F7" s="26"/>
      <c r="G7" s="26"/>
      <c r="H7" s="26"/>
      <c r="I7" s="26"/>
      <c r="J7" s="26"/>
      <c r="K7" s="28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22</v>
      </c>
      <c r="AL7" s="26"/>
      <c r="AM7" s="26"/>
      <c r="AN7" s="28" t="s">
        <v>21</v>
      </c>
      <c r="AO7" s="26"/>
      <c r="AP7" s="26"/>
      <c r="AQ7" s="24"/>
      <c r="BE7" s="193"/>
      <c r="BS7" s="19" t="s">
        <v>9</v>
      </c>
    </row>
    <row r="8" spans="1:73" ht="14.45" customHeight="1">
      <c r="B8" s="23"/>
      <c r="C8" s="26"/>
      <c r="D8" s="30" t="s">
        <v>23</v>
      </c>
      <c r="E8" s="26"/>
      <c r="F8" s="26"/>
      <c r="G8" s="26"/>
      <c r="H8" s="26"/>
      <c r="I8" s="26"/>
      <c r="J8" s="26"/>
      <c r="K8" s="28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25</v>
      </c>
      <c r="AL8" s="26"/>
      <c r="AM8" s="26"/>
      <c r="AN8" s="280">
        <v>43440</v>
      </c>
      <c r="AO8" s="26"/>
      <c r="AP8" s="26"/>
      <c r="AQ8" s="24"/>
      <c r="BE8" s="193"/>
      <c r="BS8" s="19" t="s">
        <v>9</v>
      </c>
    </row>
    <row r="9" spans="1:73" ht="14.45" customHeight="1">
      <c r="B9" s="2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4"/>
      <c r="BE9" s="193"/>
      <c r="BS9" s="19" t="s">
        <v>9</v>
      </c>
    </row>
    <row r="10" spans="1:73" ht="14.45" customHeight="1">
      <c r="B10" s="23"/>
      <c r="C10" s="26"/>
      <c r="D10" s="30" t="s">
        <v>26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27</v>
      </c>
      <c r="AL10" s="26"/>
      <c r="AM10" s="26"/>
      <c r="AN10" s="28" t="s">
        <v>21</v>
      </c>
      <c r="AO10" s="26"/>
      <c r="AP10" s="26"/>
      <c r="AQ10" s="24"/>
      <c r="BE10" s="193"/>
      <c r="BS10" s="19" t="s">
        <v>9</v>
      </c>
    </row>
    <row r="11" spans="1:73" ht="18.399999999999999" customHeight="1">
      <c r="B11" s="23"/>
      <c r="C11" s="26"/>
      <c r="D11" s="26"/>
      <c r="E11" s="28" t="s">
        <v>28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29</v>
      </c>
      <c r="AL11" s="26"/>
      <c r="AM11" s="26"/>
      <c r="AN11" s="28" t="s">
        <v>21</v>
      </c>
      <c r="AO11" s="26"/>
      <c r="AP11" s="26"/>
      <c r="AQ11" s="24"/>
      <c r="BE11" s="193"/>
      <c r="BS11" s="19" t="s">
        <v>9</v>
      </c>
    </row>
    <row r="12" spans="1:73" ht="6.95" customHeight="1">
      <c r="B12" s="23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4"/>
      <c r="BE12" s="193"/>
      <c r="BS12" s="19" t="s">
        <v>9</v>
      </c>
    </row>
    <row r="13" spans="1:73" ht="14.45" customHeight="1">
      <c r="B13" s="23"/>
      <c r="C13" s="26"/>
      <c r="D13" s="30" t="s">
        <v>30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27</v>
      </c>
      <c r="AL13" s="26"/>
      <c r="AM13" s="26"/>
      <c r="AN13" s="31" t="s">
        <v>31</v>
      </c>
      <c r="AO13" s="26"/>
      <c r="AP13" s="26"/>
      <c r="AQ13" s="24"/>
      <c r="BE13" s="193"/>
      <c r="BS13" s="19" t="s">
        <v>9</v>
      </c>
    </row>
    <row r="14" spans="1:73">
      <c r="B14" s="23"/>
      <c r="C14" s="26"/>
      <c r="D14" s="26"/>
      <c r="E14" s="194" t="s">
        <v>31</v>
      </c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30" t="s">
        <v>29</v>
      </c>
      <c r="AL14" s="26"/>
      <c r="AM14" s="26"/>
      <c r="AN14" s="31" t="s">
        <v>31</v>
      </c>
      <c r="AO14" s="26"/>
      <c r="AP14" s="26"/>
      <c r="AQ14" s="24"/>
      <c r="BE14" s="193"/>
      <c r="BS14" s="19" t="s">
        <v>9</v>
      </c>
    </row>
    <row r="15" spans="1:73" ht="6.95" customHeight="1">
      <c r="B15" s="2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4"/>
      <c r="BE15" s="193"/>
      <c r="BS15" s="19" t="s">
        <v>6</v>
      </c>
    </row>
    <row r="16" spans="1:73" ht="14.45" customHeight="1">
      <c r="B16" s="23"/>
      <c r="C16" s="26"/>
      <c r="D16" s="30" t="s">
        <v>32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27</v>
      </c>
      <c r="AL16" s="26"/>
      <c r="AM16" s="26"/>
      <c r="AN16" s="28" t="s">
        <v>21</v>
      </c>
      <c r="AO16" s="26"/>
      <c r="AP16" s="26"/>
      <c r="AQ16" s="24"/>
      <c r="BE16" s="193"/>
      <c r="BS16" s="19" t="s">
        <v>6</v>
      </c>
    </row>
    <row r="17" spans="2:71" ht="18.399999999999999" customHeight="1">
      <c r="B17" s="23"/>
      <c r="C17" s="26"/>
      <c r="D17" s="26"/>
      <c r="E17" s="28" t="s">
        <v>33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29</v>
      </c>
      <c r="AL17" s="26"/>
      <c r="AM17" s="26"/>
      <c r="AN17" s="28" t="s">
        <v>21</v>
      </c>
      <c r="AO17" s="26"/>
      <c r="AP17" s="26"/>
      <c r="AQ17" s="24"/>
      <c r="BE17" s="193"/>
      <c r="BS17" s="19" t="s">
        <v>34</v>
      </c>
    </row>
    <row r="18" spans="2:71" ht="6.95" customHeight="1">
      <c r="B18" s="2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4"/>
      <c r="BE18" s="193"/>
      <c r="BS18" s="19" t="s">
        <v>9</v>
      </c>
    </row>
    <row r="19" spans="2:71" ht="14.45" customHeight="1">
      <c r="B19" s="23"/>
      <c r="C19" s="26"/>
      <c r="D19" s="30" t="s">
        <v>35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27</v>
      </c>
      <c r="AL19" s="26"/>
      <c r="AM19" s="26"/>
      <c r="AN19" s="28" t="s">
        <v>21</v>
      </c>
      <c r="AO19" s="26"/>
      <c r="AP19" s="26"/>
      <c r="AQ19" s="24"/>
      <c r="BE19" s="193"/>
      <c r="BS19" s="19" t="s">
        <v>9</v>
      </c>
    </row>
    <row r="20" spans="2:71" ht="18.399999999999999" customHeight="1">
      <c r="B20" s="23"/>
      <c r="C20" s="26"/>
      <c r="D20" s="26"/>
      <c r="E20" s="28" t="s">
        <v>36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29</v>
      </c>
      <c r="AL20" s="26"/>
      <c r="AM20" s="26"/>
      <c r="AN20" s="28" t="s">
        <v>21</v>
      </c>
      <c r="AO20" s="26"/>
      <c r="AP20" s="26"/>
      <c r="AQ20" s="24"/>
      <c r="BE20" s="193"/>
    </row>
    <row r="21" spans="2:71" ht="6.95" customHeight="1">
      <c r="B21" s="2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4"/>
      <c r="BE21" s="193"/>
    </row>
    <row r="22" spans="2:71">
      <c r="B22" s="23"/>
      <c r="C22" s="26"/>
      <c r="D22" s="30" t="s">
        <v>37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4"/>
      <c r="BE22" s="193"/>
    </row>
    <row r="23" spans="2:71" ht="16.5" customHeight="1">
      <c r="B23" s="23"/>
      <c r="C23" s="26"/>
      <c r="D23" s="26"/>
      <c r="E23" s="196" t="s">
        <v>21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26"/>
      <c r="AP23" s="26"/>
      <c r="AQ23" s="24"/>
      <c r="BE23" s="193"/>
    </row>
    <row r="24" spans="2:71" ht="6.95" customHeight="1">
      <c r="B24" s="2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4"/>
      <c r="BE24" s="193"/>
    </row>
    <row r="25" spans="2:71" ht="6.95" customHeight="1">
      <c r="B25" s="23"/>
      <c r="C25" s="26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6"/>
      <c r="AQ25" s="24"/>
      <c r="BE25" s="193"/>
    </row>
    <row r="26" spans="2:71" ht="14.45" customHeight="1">
      <c r="B26" s="23"/>
      <c r="C26" s="26"/>
      <c r="D26" s="33" t="s">
        <v>38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97">
        <f>ROUND(AG87,2)</f>
        <v>0</v>
      </c>
      <c r="AL26" s="198"/>
      <c r="AM26" s="198"/>
      <c r="AN26" s="198"/>
      <c r="AO26" s="198"/>
      <c r="AP26" s="26"/>
      <c r="AQ26" s="24"/>
      <c r="BE26" s="193"/>
    </row>
    <row r="27" spans="2:71" ht="14.45" customHeight="1">
      <c r="B27" s="23"/>
      <c r="C27" s="26"/>
      <c r="D27" s="33" t="s">
        <v>39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197">
        <f>ROUND(AG93,2)</f>
        <v>0</v>
      </c>
      <c r="AL27" s="197"/>
      <c r="AM27" s="197"/>
      <c r="AN27" s="197"/>
      <c r="AO27" s="197"/>
      <c r="AP27" s="26"/>
      <c r="AQ27" s="24"/>
      <c r="BE27" s="193"/>
    </row>
    <row r="28" spans="2:71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93"/>
    </row>
    <row r="29" spans="2:71" s="1" customFormat="1" ht="25.9" customHeight="1">
      <c r="B29" s="34"/>
      <c r="C29" s="35"/>
      <c r="D29" s="37" t="s">
        <v>40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99">
        <f>ROUND(AK26+AK27,2)</f>
        <v>0</v>
      </c>
      <c r="AL29" s="200"/>
      <c r="AM29" s="200"/>
      <c r="AN29" s="200"/>
      <c r="AO29" s="200"/>
      <c r="AP29" s="35"/>
      <c r="AQ29" s="36"/>
      <c r="BE29" s="193"/>
    </row>
    <row r="30" spans="2:71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93"/>
    </row>
    <row r="31" spans="2:71" s="2" customFormat="1" ht="14.45" customHeight="1">
      <c r="B31" s="39"/>
      <c r="C31" s="40"/>
      <c r="D31" s="41" t="s">
        <v>41</v>
      </c>
      <c r="E31" s="40"/>
      <c r="F31" s="41" t="s">
        <v>42</v>
      </c>
      <c r="G31" s="40"/>
      <c r="H31" s="40"/>
      <c r="I31" s="40"/>
      <c r="J31" s="40"/>
      <c r="K31" s="40"/>
      <c r="L31" s="190">
        <v>0.2</v>
      </c>
      <c r="M31" s="191"/>
      <c r="N31" s="191"/>
      <c r="O31" s="191"/>
      <c r="P31" s="40"/>
      <c r="Q31" s="40"/>
      <c r="R31" s="40"/>
      <c r="S31" s="40"/>
      <c r="T31" s="43" t="s">
        <v>43</v>
      </c>
      <c r="U31" s="40"/>
      <c r="V31" s="40"/>
      <c r="W31" s="201">
        <f>ROUND(AZ87+SUM(CD94:CD98),2)</f>
        <v>0</v>
      </c>
      <c r="X31" s="191"/>
      <c r="Y31" s="191"/>
      <c r="Z31" s="191"/>
      <c r="AA31" s="191"/>
      <c r="AB31" s="191"/>
      <c r="AC31" s="191"/>
      <c r="AD31" s="191"/>
      <c r="AE31" s="191"/>
      <c r="AF31" s="40"/>
      <c r="AG31" s="40"/>
      <c r="AH31" s="40"/>
      <c r="AI31" s="40"/>
      <c r="AJ31" s="40"/>
      <c r="AK31" s="201">
        <f>ROUND(AV87+SUM(BY94:BY98),2)</f>
        <v>0</v>
      </c>
      <c r="AL31" s="191"/>
      <c r="AM31" s="191"/>
      <c r="AN31" s="191"/>
      <c r="AO31" s="191"/>
      <c r="AP31" s="40"/>
      <c r="AQ31" s="44"/>
      <c r="BE31" s="193"/>
    </row>
    <row r="32" spans="2:71" s="2" customFormat="1" ht="14.45" customHeight="1">
      <c r="B32" s="39"/>
      <c r="C32" s="40"/>
      <c r="D32" s="40"/>
      <c r="E32" s="40"/>
      <c r="F32" s="41" t="s">
        <v>44</v>
      </c>
      <c r="G32" s="40"/>
      <c r="H32" s="40"/>
      <c r="I32" s="40"/>
      <c r="J32" s="40"/>
      <c r="K32" s="40"/>
      <c r="L32" s="190">
        <v>0.2</v>
      </c>
      <c r="M32" s="191"/>
      <c r="N32" s="191"/>
      <c r="O32" s="191"/>
      <c r="P32" s="40"/>
      <c r="Q32" s="40"/>
      <c r="R32" s="40"/>
      <c r="S32" s="40"/>
      <c r="T32" s="43" t="s">
        <v>43</v>
      </c>
      <c r="U32" s="40"/>
      <c r="V32" s="40"/>
      <c r="W32" s="201">
        <f>ROUND(BA87+SUM(CE94:CE98),2)</f>
        <v>0</v>
      </c>
      <c r="X32" s="191"/>
      <c r="Y32" s="191"/>
      <c r="Z32" s="191"/>
      <c r="AA32" s="191"/>
      <c r="AB32" s="191"/>
      <c r="AC32" s="191"/>
      <c r="AD32" s="191"/>
      <c r="AE32" s="191"/>
      <c r="AF32" s="40"/>
      <c r="AG32" s="40"/>
      <c r="AH32" s="40"/>
      <c r="AI32" s="40"/>
      <c r="AJ32" s="40"/>
      <c r="AK32" s="201">
        <f>ROUND(AW87+SUM(BZ94:BZ98),2)</f>
        <v>0</v>
      </c>
      <c r="AL32" s="191"/>
      <c r="AM32" s="191"/>
      <c r="AN32" s="191"/>
      <c r="AO32" s="191"/>
      <c r="AP32" s="40"/>
      <c r="AQ32" s="44"/>
      <c r="BE32" s="193"/>
    </row>
    <row r="33" spans="2:57" s="2" customFormat="1" ht="14.45" hidden="1" customHeight="1">
      <c r="B33" s="39"/>
      <c r="C33" s="40"/>
      <c r="D33" s="40"/>
      <c r="E33" s="40"/>
      <c r="F33" s="41" t="s">
        <v>45</v>
      </c>
      <c r="G33" s="40"/>
      <c r="H33" s="40"/>
      <c r="I33" s="40"/>
      <c r="J33" s="40"/>
      <c r="K33" s="40"/>
      <c r="L33" s="190">
        <v>0.2</v>
      </c>
      <c r="M33" s="191"/>
      <c r="N33" s="191"/>
      <c r="O33" s="191"/>
      <c r="P33" s="40"/>
      <c r="Q33" s="40"/>
      <c r="R33" s="40"/>
      <c r="S33" s="40"/>
      <c r="T33" s="43" t="s">
        <v>43</v>
      </c>
      <c r="U33" s="40"/>
      <c r="V33" s="40"/>
      <c r="W33" s="201">
        <f>ROUND(BB87+SUM(CF94:CF98),2)</f>
        <v>0</v>
      </c>
      <c r="X33" s="191"/>
      <c r="Y33" s="191"/>
      <c r="Z33" s="191"/>
      <c r="AA33" s="191"/>
      <c r="AB33" s="191"/>
      <c r="AC33" s="191"/>
      <c r="AD33" s="191"/>
      <c r="AE33" s="191"/>
      <c r="AF33" s="40"/>
      <c r="AG33" s="40"/>
      <c r="AH33" s="40"/>
      <c r="AI33" s="40"/>
      <c r="AJ33" s="40"/>
      <c r="AK33" s="201">
        <v>0</v>
      </c>
      <c r="AL33" s="191"/>
      <c r="AM33" s="191"/>
      <c r="AN33" s="191"/>
      <c r="AO33" s="191"/>
      <c r="AP33" s="40"/>
      <c r="AQ33" s="44"/>
      <c r="BE33" s="193"/>
    </row>
    <row r="34" spans="2:57" s="2" customFormat="1" ht="14.45" hidden="1" customHeight="1">
      <c r="B34" s="39"/>
      <c r="C34" s="40"/>
      <c r="D34" s="40"/>
      <c r="E34" s="40"/>
      <c r="F34" s="41" t="s">
        <v>46</v>
      </c>
      <c r="G34" s="40"/>
      <c r="H34" s="40"/>
      <c r="I34" s="40"/>
      <c r="J34" s="40"/>
      <c r="K34" s="40"/>
      <c r="L34" s="190">
        <v>0.2</v>
      </c>
      <c r="M34" s="191"/>
      <c r="N34" s="191"/>
      <c r="O34" s="191"/>
      <c r="P34" s="40"/>
      <c r="Q34" s="40"/>
      <c r="R34" s="40"/>
      <c r="S34" s="40"/>
      <c r="T34" s="43" t="s">
        <v>43</v>
      </c>
      <c r="U34" s="40"/>
      <c r="V34" s="40"/>
      <c r="W34" s="201">
        <f>ROUND(BC87+SUM(CG94:CG98),2)</f>
        <v>0</v>
      </c>
      <c r="X34" s="191"/>
      <c r="Y34" s="191"/>
      <c r="Z34" s="191"/>
      <c r="AA34" s="191"/>
      <c r="AB34" s="191"/>
      <c r="AC34" s="191"/>
      <c r="AD34" s="191"/>
      <c r="AE34" s="191"/>
      <c r="AF34" s="40"/>
      <c r="AG34" s="40"/>
      <c r="AH34" s="40"/>
      <c r="AI34" s="40"/>
      <c r="AJ34" s="40"/>
      <c r="AK34" s="201">
        <v>0</v>
      </c>
      <c r="AL34" s="191"/>
      <c r="AM34" s="191"/>
      <c r="AN34" s="191"/>
      <c r="AO34" s="191"/>
      <c r="AP34" s="40"/>
      <c r="AQ34" s="44"/>
      <c r="BE34" s="193"/>
    </row>
    <row r="35" spans="2:57" s="2" customFormat="1" ht="14.45" hidden="1" customHeight="1">
      <c r="B35" s="39"/>
      <c r="C35" s="40"/>
      <c r="D35" s="40"/>
      <c r="E35" s="40"/>
      <c r="F35" s="41" t="s">
        <v>47</v>
      </c>
      <c r="G35" s="40"/>
      <c r="H35" s="40"/>
      <c r="I35" s="40"/>
      <c r="J35" s="40"/>
      <c r="K35" s="40"/>
      <c r="L35" s="190">
        <v>0</v>
      </c>
      <c r="M35" s="191"/>
      <c r="N35" s="191"/>
      <c r="O35" s="191"/>
      <c r="P35" s="40"/>
      <c r="Q35" s="40"/>
      <c r="R35" s="40"/>
      <c r="S35" s="40"/>
      <c r="T35" s="43" t="s">
        <v>43</v>
      </c>
      <c r="U35" s="40"/>
      <c r="V35" s="40"/>
      <c r="W35" s="201">
        <f>ROUND(BD87+SUM(CH94:CH98),2)</f>
        <v>0</v>
      </c>
      <c r="X35" s="191"/>
      <c r="Y35" s="191"/>
      <c r="Z35" s="191"/>
      <c r="AA35" s="191"/>
      <c r="AB35" s="191"/>
      <c r="AC35" s="191"/>
      <c r="AD35" s="191"/>
      <c r="AE35" s="191"/>
      <c r="AF35" s="40"/>
      <c r="AG35" s="40"/>
      <c r="AH35" s="40"/>
      <c r="AI35" s="40"/>
      <c r="AJ35" s="40"/>
      <c r="AK35" s="201">
        <v>0</v>
      </c>
      <c r="AL35" s="191"/>
      <c r="AM35" s="191"/>
      <c r="AN35" s="191"/>
      <c r="AO35" s="191"/>
      <c r="AP35" s="40"/>
      <c r="AQ35" s="44"/>
    </row>
    <row r="36" spans="2:57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57" s="1" customFormat="1" ht="25.9" customHeight="1">
      <c r="B37" s="34"/>
      <c r="C37" s="45"/>
      <c r="D37" s="46" t="s">
        <v>48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49</v>
      </c>
      <c r="U37" s="47"/>
      <c r="V37" s="47"/>
      <c r="W37" s="47"/>
      <c r="X37" s="214" t="s">
        <v>50</v>
      </c>
      <c r="Y37" s="215"/>
      <c r="Z37" s="215"/>
      <c r="AA37" s="215"/>
      <c r="AB37" s="215"/>
      <c r="AC37" s="47"/>
      <c r="AD37" s="47"/>
      <c r="AE37" s="47"/>
      <c r="AF37" s="47"/>
      <c r="AG37" s="47"/>
      <c r="AH37" s="47"/>
      <c r="AI37" s="47"/>
      <c r="AJ37" s="47"/>
      <c r="AK37" s="216">
        <f>SUM(AK29:AK35)</f>
        <v>0</v>
      </c>
      <c r="AL37" s="215"/>
      <c r="AM37" s="215"/>
      <c r="AN37" s="215"/>
      <c r="AO37" s="217"/>
      <c r="AP37" s="45"/>
      <c r="AQ37" s="36"/>
    </row>
    <row r="38" spans="2:57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57" ht="13.5">
      <c r="B39" s="23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4"/>
    </row>
    <row r="40" spans="2:57" ht="13.5">
      <c r="B40" s="23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4"/>
    </row>
    <row r="41" spans="2:57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4"/>
    </row>
    <row r="42" spans="2:57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4"/>
    </row>
    <row r="43" spans="2:57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4"/>
    </row>
    <row r="44" spans="2:57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4"/>
    </row>
    <row r="45" spans="2:57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4"/>
    </row>
    <row r="46" spans="2:57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4"/>
    </row>
    <row r="47" spans="2:57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4"/>
    </row>
    <row r="48" spans="2:57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4"/>
    </row>
    <row r="49" spans="2:43" s="1" customFormat="1">
      <c r="B49" s="34"/>
      <c r="C49" s="35"/>
      <c r="D49" s="49" t="s">
        <v>51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52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3"/>
      <c r="C50" s="26"/>
      <c r="D50" s="52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3"/>
      <c r="AA50" s="26"/>
      <c r="AB50" s="26"/>
      <c r="AC50" s="52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3"/>
      <c r="AP50" s="26"/>
      <c r="AQ50" s="24"/>
    </row>
    <row r="51" spans="2:43" ht="13.5">
      <c r="B51" s="23"/>
      <c r="C51" s="26"/>
      <c r="D51" s="52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3"/>
      <c r="AA51" s="26"/>
      <c r="AB51" s="26"/>
      <c r="AC51" s="52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3"/>
      <c r="AP51" s="26"/>
      <c r="AQ51" s="24"/>
    </row>
    <row r="52" spans="2:43" ht="13.5">
      <c r="B52" s="23"/>
      <c r="C52" s="26"/>
      <c r="D52" s="52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3"/>
      <c r="AA52" s="26"/>
      <c r="AB52" s="26"/>
      <c r="AC52" s="52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3"/>
      <c r="AP52" s="26"/>
      <c r="AQ52" s="24"/>
    </row>
    <row r="53" spans="2:43" ht="13.5">
      <c r="B53" s="23"/>
      <c r="C53" s="26"/>
      <c r="D53" s="52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3"/>
      <c r="AA53" s="26"/>
      <c r="AB53" s="26"/>
      <c r="AC53" s="52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3"/>
      <c r="AP53" s="26"/>
      <c r="AQ53" s="24"/>
    </row>
    <row r="54" spans="2:43" ht="13.5">
      <c r="B54" s="23"/>
      <c r="C54" s="26"/>
      <c r="D54" s="52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3"/>
      <c r="AA54" s="26"/>
      <c r="AB54" s="26"/>
      <c r="AC54" s="52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3"/>
      <c r="AP54" s="26"/>
      <c r="AQ54" s="24"/>
    </row>
    <row r="55" spans="2:43" ht="13.5">
      <c r="B55" s="23"/>
      <c r="C55" s="26"/>
      <c r="D55" s="52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3"/>
      <c r="AA55" s="26"/>
      <c r="AB55" s="26"/>
      <c r="AC55" s="52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3"/>
      <c r="AP55" s="26"/>
      <c r="AQ55" s="24"/>
    </row>
    <row r="56" spans="2:43" ht="13.5">
      <c r="B56" s="23"/>
      <c r="C56" s="26"/>
      <c r="D56" s="52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3"/>
      <c r="AA56" s="26"/>
      <c r="AB56" s="26"/>
      <c r="AC56" s="52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3"/>
      <c r="AP56" s="26"/>
      <c r="AQ56" s="24"/>
    </row>
    <row r="57" spans="2:43" ht="13.5">
      <c r="B57" s="23"/>
      <c r="C57" s="26"/>
      <c r="D57" s="52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3"/>
      <c r="AA57" s="26"/>
      <c r="AB57" s="26"/>
      <c r="AC57" s="52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3"/>
      <c r="AP57" s="26"/>
      <c r="AQ57" s="24"/>
    </row>
    <row r="58" spans="2:43" s="1" customFormat="1">
      <c r="B58" s="34"/>
      <c r="C58" s="35"/>
      <c r="D58" s="54" t="s">
        <v>53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54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53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54</v>
      </c>
      <c r="AN58" s="55"/>
      <c r="AO58" s="57"/>
      <c r="AP58" s="35"/>
      <c r="AQ58" s="36"/>
    </row>
    <row r="59" spans="2:43" ht="13.5">
      <c r="B59" s="23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4"/>
    </row>
    <row r="60" spans="2:43" s="1" customFormat="1">
      <c r="B60" s="34"/>
      <c r="C60" s="35"/>
      <c r="D60" s="49" t="s">
        <v>55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56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3"/>
      <c r="C61" s="26"/>
      <c r="D61" s="52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3"/>
      <c r="AA61" s="26"/>
      <c r="AB61" s="26"/>
      <c r="AC61" s="52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3"/>
      <c r="AP61" s="26"/>
      <c r="AQ61" s="24"/>
    </row>
    <row r="62" spans="2:43" ht="13.5">
      <c r="B62" s="23"/>
      <c r="C62" s="26"/>
      <c r="D62" s="52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3"/>
      <c r="AA62" s="26"/>
      <c r="AB62" s="26"/>
      <c r="AC62" s="52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3"/>
      <c r="AP62" s="26"/>
      <c r="AQ62" s="24"/>
    </row>
    <row r="63" spans="2:43" ht="13.5">
      <c r="B63" s="23"/>
      <c r="C63" s="26"/>
      <c r="D63" s="52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3"/>
      <c r="AA63" s="26"/>
      <c r="AB63" s="26"/>
      <c r="AC63" s="52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3"/>
      <c r="AP63" s="26"/>
      <c r="AQ63" s="24"/>
    </row>
    <row r="64" spans="2:43" ht="13.5">
      <c r="B64" s="23"/>
      <c r="C64" s="26"/>
      <c r="D64" s="52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3"/>
      <c r="AA64" s="26"/>
      <c r="AB64" s="26"/>
      <c r="AC64" s="52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3"/>
      <c r="AP64" s="26"/>
      <c r="AQ64" s="24"/>
    </row>
    <row r="65" spans="2:43" ht="13.5">
      <c r="B65" s="23"/>
      <c r="C65" s="26"/>
      <c r="D65" s="52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3"/>
      <c r="AA65" s="26"/>
      <c r="AB65" s="26"/>
      <c r="AC65" s="52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3"/>
      <c r="AP65" s="26"/>
      <c r="AQ65" s="24"/>
    </row>
    <row r="66" spans="2:43" ht="13.5">
      <c r="B66" s="23"/>
      <c r="C66" s="26"/>
      <c r="D66" s="52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3"/>
      <c r="AA66" s="26"/>
      <c r="AB66" s="26"/>
      <c r="AC66" s="52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3"/>
      <c r="AP66" s="26"/>
      <c r="AQ66" s="24"/>
    </row>
    <row r="67" spans="2:43" ht="13.5">
      <c r="B67" s="23"/>
      <c r="C67" s="26"/>
      <c r="D67" s="52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3"/>
      <c r="AA67" s="26"/>
      <c r="AB67" s="26"/>
      <c r="AC67" s="52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3"/>
      <c r="AP67" s="26"/>
      <c r="AQ67" s="24"/>
    </row>
    <row r="68" spans="2:43" ht="13.5">
      <c r="B68" s="23"/>
      <c r="C68" s="26"/>
      <c r="D68" s="52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3"/>
      <c r="AA68" s="26"/>
      <c r="AB68" s="26"/>
      <c r="AC68" s="52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3"/>
      <c r="AP68" s="26"/>
      <c r="AQ68" s="24"/>
    </row>
    <row r="69" spans="2:43" s="1" customFormat="1">
      <c r="B69" s="34"/>
      <c r="C69" s="35"/>
      <c r="D69" s="54" t="s">
        <v>53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54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53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54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0000000000003" customHeight="1">
      <c r="B76" s="34"/>
      <c r="C76" s="204" t="s">
        <v>57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36"/>
    </row>
    <row r="77" spans="2:43" s="3" customFormat="1" ht="14.45" customHeight="1">
      <c r="B77" s="64"/>
      <c r="C77" s="30" t="s">
        <v>15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1241stav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0000000000003" customHeight="1">
      <c r="B78" s="67"/>
      <c r="C78" s="68" t="s">
        <v>18</v>
      </c>
      <c r="D78" s="69"/>
      <c r="E78" s="69"/>
      <c r="F78" s="69"/>
      <c r="G78" s="69"/>
      <c r="H78" s="69"/>
      <c r="I78" s="69"/>
      <c r="J78" s="69"/>
      <c r="K78" s="69"/>
      <c r="L78" s="218" t="str">
        <f>K6</f>
        <v>Modernizácia odborných učební v ZŠ V.Paulínyho-Tótha, Senica - stavebné úpravy</v>
      </c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>
      <c r="B80" s="34"/>
      <c r="C80" s="30" t="s">
        <v>23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Senica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0" t="s">
        <v>25</v>
      </c>
      <c r="AJ80" s="35"/>
      <c r="AK80" s="35"/>
      <c r="AL80" s="35"/>
      <c r="AM80" s="72">
        <f>IF(AN8= "","",AN8)</f>
        <v>43440</v>
      </c>
      <c r="AN80" s="35"/>
      <c r="AO80" s="35"/>
      <c r="AP80" s="35"/>
      <c r="AQ80" s="36"/>
    </row>
    <row r="81" spans="1:89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89" s="1" customFormat="1">
      <c r="B82" s="34"/>
      <c r="C82" s="30" t="s">
        <v>26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>Mesto Senica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0" t="s">
        <v>32</v>
      </c>
      <c r="AJ82" s="35"/>
      <c r="AK82" s="35"/>
      <c r="AL82" s="35"/>
      <c r="AM82" s="223" t="str">
        <f>IF(E17="","",E17)</f>
        <v xml:space="preserve"> </v>
      </c>
      <c r="AN82" s="223"/>
      <c r="AO82" s="223"/>
      <c r="AP82" s="223"/>
      <c r="AQ82" s="36"/>
      <c r="AS82" s="224" t="s">
        <v>58</v>
      </c>
      <c r="AT82" s="225"/>
      <c r="AU82" s="73"/>
      <c r="AV82" s="73"/>
      <c r="AW82" s="73"/>
      <c r="AX82" s="73"/>
      <c r="AY82" s="73"/>
      <c r="AZ82" s="73"/>
      <c r="BA82" s="73"/>
      <c r="BB82" s="73"/>
      <c r="BC82" s="73"/>
      <c r="BD82" s="74"/>
    </row>
    <row r="83" spans="1:89" s="1" customFormat="1">
      <c r="B83" s="34"/>
      <c r="C83" s="30" t="s">
        <v>30</v>
      </c>
      <c r="D83" s="35"/>
      <c r="E83" s="35"/>
      <c r="F83" s="35"/>
      <c r="G83" s="35"/>
      <c r="H83" s="35"/>
      <c r="I83" s="35"/>
      <c r="J83" s="35"/>
      <c r="K83" s="35"/>
      <c r="L83" s="65" t="str">
        <f>IF(E14= 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0" t="s">
        <v>35</v>
      </c>
      <c r="AJ83" s="35"/>
      <c r="AK83" s="35"/>
      <c r="AL83" s="35"/>
      <c r="AM83" s="223" t="str">
        <f>IF(E20="","",E20)</f>
        <v>Ing. Juraj Havetta</v>
      </c>
      <c r="AN83" s="223"/>
      <c r="AO83" s="223"/>
      <c r="AP83" s="223"/>
      <c r="AQ83" s="36"/>
      <c r="AS83" s="226"/>
      <c r="AT83" s="227"/>
      <c r="AU83" s="75"/>
      <c r="AV83" s="75"/>
      <c r="AW83" s="75"/>
      <c r="AX83" s="75"/>
      <c r="AY83" s="75"/>
      <c r="AZ83" s="75"/>
      <c r="BA83" s="75"/>
      <c r="BB83" s="75"/>
      <c r="BC83" s="75"/>
      <c r="BD83" s="76"/>
    </row>
    <row r="84" spans="1:89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28"/>
      <c r="AT84" s="229"/>
      <c r="AU84" s="35"/>
      <c r="AV84" s="35"/>
      <c r="AW84" s="35"/>
      <c r="AX84" s="35"/>
      <c r="AY84" s="35"/>
      <c r="AZ84" s="35"/>
      <c r="BA84" s="35"/>
      <c r="BB84" s="35"/>
      <c r="BC84" s="35"/>
      <c r="BD84" s="77"/>
    </row>
    <row r="85" spans="1:89" s="1" customFormat="1" ht="29.25" customHeight="1">
      <c r="B85" s="34"/>
      <c r="C85" s="235" t="s">
        <v>59</v>
      </c>
      <c r="D85" s="231"/>
      <c r="E85" s="231"/>
      <c r="F85" s="231"/>
      <c r="G85" s="231"/>
      <c r="H85" s="78"/>
      <c r="I85" s="230" t="s">
        <v>60</v>
      </c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0" t="s">
        <v>61</v>
      </c>
      <c r="AH85" s="231"/>
      <c r="AI85" s="231"/>
      <c r="AJ85" s="231"/>
      <c r="AK85" s="231"/>
      <c r="AL85" s="231"/>
      <c r="AM85" s="231"/>
      <c r="AN85" s="230" t="s">
        <v>62</v>
      </c>
      <c r="AO85" s="231"/>
      <c r="AP85" s="232"/>
      <c r="AQ85" s="36"/>
      <c r="AS85" s="79" t="s">
        <v>63</v>
      </c>
      <c r="AT85" s="80" t="s">
        <v>64</v>
      </c>
      <c r="AU85" s="80" t="s">
        <v>65</v>
      </c>
      <c r="AV85" s="80" t="s">
        <v>66</v>
      </c>
      <c r="AW85" s="80" t="s">
        <v>67</v>
      </c>
      <c r="AX85" s="80" t="s">
        <v>68</v>
      </c>
      <c r="AY85" s="80" t="s">
        <v>69</v>
      </c>
      <c r="AZ85" s="80" t="s">
        <v>70</v>
      </c>
      <c r="BA85" s="80" t="s">
        <v>71</v>
      </c>
      <c r="BB85" s="80" t="s">
        <v>72</v>
      </c>
      <c r="BC85" s="80" t="s">
        <v>73</v>
      </c>
      <c r="BD85" s="81" t="s">
        <v>74</v>
      </c>
    </row>
    <row r="86" spans="1:89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82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89" s="4" customFormat="1" ht="32.450000000000003" customHeight="1">
      <c r="B87" s="67"/>
      <c r="C87" s="83" t="s">
        <v>75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233">
        <f>ROUND(SUM(AG88:AG91),2)</f>
        <v>0</v>
      </c>
      <c r="AH87" s="233"/>
      <c r="AI87" s="233"/>
      <c r="AJ87" s="233"/>
      <c r="AK87" s="233"/>
      <c r="AL87" s="233"/>
      <c r="AM87" s="233"/>
      <c r="AN87" s="212">
        <f>SUM(AG87,AT87)</f>
        <v>0</v>
      </c>
      <c r="AO87" s="212"/>
      <c r="AP87" s="212"/>
      <c r="AQ87" s="70"/>
      <c r="AS87" s="85">
        <f>ROUND(SUM(AS88:AS91),2)</f>
        <v>0</v>
      </c>
      <c r="AT87" s="86">
        <f>ROUND(SUM(AV87:AW87),2)</f>
        <v>0</v>
      </c>
      <c r="AU87" s="87">
        <f>ROUND(SUM(AU88:AU91),5)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ROUND(SUM(AZ88:AZ91),2)</f>
        <v>0</v>
      </c>
      <c r="BA87" s="86">
        <f>ROUND(SUM(BA88:BA91),2)</f>
        <v>0</v>
      </c>
      <c r="BB87" s="86">
        <f>ROUND(SUM(BB88:BB91),2)</f>
        <v>0</v>
      </c>
      <c r="BC87" s="86">
        <f>ROUND(SUM(BC88:BC91),2)</f>
        <v>0</v>
      </c>
      <c r="BD87" s="88">
        <f>ROUND(SUM(BD88:BD91),2)</f>
        <v>0</v>
      </c>
      <c r="BS87" s="89" t="s">
        <v>76</v>
      </c>
      <c r="BT87" s="89" t="s">
        <v>77</v>
      </c>
      <c r="BU87" s="90" t="s">
        <v>78</v>
      </c>
      <c r="BV87" s="89" t="s">
        <v>79</v>
      </c>
      <c r="BW87" s="89" t="s">
        <v>80</v>
      </c>
      <c r="BX87" s="89" t="s">
        <v>81</v>
      </c>
    </row>
    <row r="88" spans="1:89" s="5" customFormat="1" ht="16.5" customHeight="1">
      <c r="A88" s="91" t="s">
        <v>82</v>
      </c>
      <c r="B88" s="92"/>
      <c r="C88" s="93"/>
      <c r="D88" s="236" t="s">
        <v>83</v>
      </c>
      <c r="E88" s="236"/>
      <c r="F88" s="236"/>
      <c r="G88" s="236"/>
      <c r="H88" s="236"/>
      <c r="I88" s="94"/>
      <c r="J88" s="236" t="s">
        <v>84</v>
      </c>
      <c r="K88" s="236"/>
      <c r="L88" s="236"/>
      <c r="M88" s="236"/>
      <c r="N88" s="236"/>
      <c r="O88" s="236"/>
      <c r="P88" s="236"/>
      <c r="Q88" s="236"/>
      <c r="R88" s="236"/>
      <c r="S88" s="236"/>
      <c r="T88" s="236"/>
      <c r="U88" s="236"/>
      <c r="V88" s="236"/>
      <c r="W88" s="236"/>
      <c r="X88" s="236"/>
      <c r="Y88" s="236"/>
      <c r="Z88" s="236"/>
      <c r="AA88" s="236"/>
      <c r="AB88" s="236"/>
      <c r="AC88" s="236"/>
      <c r="AD88" s="236"/>
      <c r="AE88" s="236"/>
      <c r="AF88" s="236"/>
      <c r="AG88" s="210">
        <f>'01 - Biologická učebňa'!M30</f>
        <v>0</v>
      </c>
      <c r="AH88" s="211"/>
      <c r="AI88" s="211"/>
      <c r="AJ88" s="211"/>
      <c r="AK88" s="211"/>
      <c r="AL88" s="211"/>
      <c r="AM88" s="211"/>
      <c r="AN88" s="210">
        <f>SUM(AG88,AT88)</f>
        <v>0</v>
      </c>
      <c r="AO88" s="211"/>
      <c r="AP88" s="211"/>
      <c r="AQ88" s="95"/>
      <c r="AS88" s="96">
        <f>'01 - Biologická učebňa'!M28</f>
        <v>0</v>
      </c>
      <c r="AT88" s="97">
        <f>ROUND(SUM(AV88:AW88),2)</f>
        <v>0</v>
      </c>
      <c r="AU88" s="98">
        <f>'01 - Biologická učebňa'!W122</f>
        <v>0</v>
      </c>
      <c r="AV88" s="97">
        <f>'01 - Biologická učebňa'!M32</f>
        <v>0</v>
      </c>
      <c r="AW88" s="97">
        <f>'01 - Biologická učebňa'!M33</f>
        <v>0</v>
      </c>
      <c r="AX88" s="97">
        <f>'01 - Biologická učebňa'!M34</f>
        <v>0</v>
      </c>
      <c r="AY88" s="97">
        <f>'01 - Biologická učebňa'!M35</f>
        <v>0</v>
      </c>
      <c r="AZ88" s="97">
        <f>'01 - Biologická učebňa'!H32</f>
        <v>0</v>
      </c>
      <c r="BA88" s="97">
        <f>'01 - Biologická učebňa'!H33</f>
        <v>0</v>
      </c>
      <c r="BB88" s="97">
        <f>'01 - Biologická učebňa'!H34</f>
        <v>0</v>
      </c>
      <c r="BC88" s="97">
        <f>'01 - Biologická učebňa'!H35</f>
        <v>0</v>
      </c>
      <c r="BD88" s="99">
        <f>'01 - Biologická učebňa'!H36</f>
        <v>0</v>
      </c>
      <c r="BT88" s="100" t="s">
        <v>85</v>
      </c>
      <c r="BV88" s="100" t="s">
        <v>79</v>
      </c>
      <c r="BW88" s="100" t="s">
        <v>86</v>
      </c>
      <c r="BX88" s="100" t="s">
        <v>80</v>
      </c>
    </row>
    <row r="89" spans="1:89" s="5" customFormat="1" ht="16.5" customHeight="1">
      <c r="A89" s="91" t="s">
        <v>82</v>
      </c>
      <c r="B89" s="92"/>
      <c r="C89" s="93"/>
      <c r="D89" s="236" t="s">
        <v>87</v>
      </c>
      <c r="E89" s="236"/>
      <c r="F89" s="236"/>
      <c r="G89" s="236"/>
      <c r="H89" s="236"/>
      <c r="I89" s="94"/>
      <c r="J89" s="236" t="s">
        <v>88</v>
      </c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/>
      <c r="AF89" s="236"/>
      <c r="AG89" s="210">
        <f>'02 - Jazyková učebňa'!M30</f>
        <v>0</v>
      </c>
      <c r="AH89" s="211"/>
      <c r="AI89" s="211"/>
      <c r="AJ89" s="211"/>
      <c r="AK89" s="211"/>
      <c r="AL89" s="211"/>
      <c r="AM89" s="211"/>
      <c r="AN89" s="210">
        <f>SUM(AG89,AT89)</f>
        <v>0</v>
      </c>
      <c r="AO89" s="211"/>
      <c r="AP89" s="211"/>
      <c r="AQ89" s="95"/>
      <c r="AS89" s="96">
        <f>'02 - Jazyková učebňa'!M28</f>
        <v>0</v>
      </c>
      <c r="AT89" s="97">
        <f>ROUND(SUM(AV89:AW89),2)</f>
        <v>0</v>
      </c>
      <c r="AU89" s="98">
        <f>'02 - Jazyková učebňa'!W122</f>
        <v>0</v>
      </c>
      <c r="AV89" s="97">
        <f>'02 - Jazyková učebňa'!M32</f>
        <v>0</v>
      </c>
      <c r="AW89" s="97">
        <f>'02 - Jazyková učebňa'!M33</f>
        <v>0</v>
      </c>
      <c r="AX89" s="97">
        <f>'02 - Jazyková učebňa'!M34</f>
        <v>0</v>
      </c>
      <c r="AY89" s="97">
        <f>'02 - Jazyková učebňa'!M35</f>
        <v>0</v>
      </c>
      <c r="AZ89" s="97">
        <f>'02 - Jazyková učebňa'!H32</f>
        <v>0</v>
      </c>
      <c r="BA89" s="97">
        <f>'02 - Jazyková učebňa'!H33</f>
        <v>0</v>
      </c>
      <c r="BB89" s="97">
        <f>'02 - Jazyková učebňa'!H34</f>
        <v>0</v>
      </c>
      <c r="BC89" s="97">
        <f>'02 - Jazyková učebňa'!H35</f>
        <v>0</v>
      </c>
      <c r="BD89" s="99">
        <f>'02 - Jazyková učebňa'!H36</f>
        <v>0</v>
      </c>
      <c r="BT89" s="100" t="s">
        <v>85</v>
      </c>
      <c r="BV89" s="100" t="s">
        <v>79</v>
      </c>
      <c r="BW89" s="100" t="s">
        <v>89</v>
      </c>
      <c r="BX89" s="100" t="s">
        <v>80</v>
      </c>
    </row>
    <row r="90" spans="1:89" s="5" customFormat="1" ht="16.5" customHeight="1">
      <c r="A90" s="91" t="s">
        <v>82</v>
      </c>
      <c r="B90" s="92"/>
      <c r="C90" s="93"/>
      <c r="D90" s="236" t="s">
        <v>90</v>
      </c>
      <c r="E90" s="236"/>
      <c r="F90" s="236"/>
      <c r="G90" s="236"/>
      <c r="H90" s="236"/>
      <c r="I90" s="94"/>
      <c r="J90" s="236" t="s">
        <v>91</v>
      </c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10">
        <f>'03 - IKT učebňa'!M30</f>
        <v>0</v>
      </c>
      <c r="AH90" s="211"/>
      <c r="AI90" s="211"/>
      <c r="AJ90" s="211"/>
      <c r="AK90" s="211"/>
      <c r="AL90" s="211"/>
      <c r="AM90" s="211"/>
      <c r="AN90" s="210">
        <f>SUM(AG90,AT90)</f>
        <v>0</v>
      </c>
      <c r="AO90" s="211"/>
      <c r="AP90" s="211"/>
      <c r="AQ90" s="95"/>
      <c r="AS90" s="96">
        <f>'03 - IKT učebňa'!M28</f>
        <v>0</v>
      </c>
      <c r="AT90" s="97">
        <f>ROUND(SUM(AV90:AW90),2)</f>
        <v>0</v>
      </c>
      <c r="AU90" s="98">
        <f>'03 - IKT učebňa'!W122</f>
        <v>0</v>
      </c>
      <c r="AV90" s="97">
        <f>'03 - IKT učebňa'!M32</f>
        <v>0</v>
      </c>
      <c r="AW90" s="97">
        <f>'03 - IKT učebňa'!M33</f>
        <v>0</v>
      </c>
      <c r="AX90" s="97">
        <f>'03 - IKT učebňa'!M34</f>
        <v>0</v>
      </c>
      <c r="AY90" s="97">
        <f>'03 - IKT učebňa'!M35</f>
        <v>0</v>
      </c>
      <c r="AZ90" s="97">
        <f>'03 - IKT učebňa'!H32</f>
        <v>0</v>
      </c>
      <c r="BA90" s="97">
        <f>'03 - IKT učebňa'!H33</f>
        <v>0</v>
      </c>
      <c r="BB90" s="97">
        <f>'03 - IKT učebňa'!H34</f>
        <v>0</v>
      </c>
      <c r="BC90" s="97">
        <f>'03 - IKT učebňa'!H35</f>
        <v>0</v>
      </c>
      <c r="BD90" s="99">
        <f>'03 - IKT učebňa'!H36</f>
        <v>0</v>
      </c>
      <c r="BT90" s="100" t="s">
        <v>85</v>
      </c>
      <c r="BV90" s="100" t="s">
        <v>79</v>
      </c>
      <c r="BW90" s="100" t="s">
        <v>92</v>
      </c>
      <c r="BX90" s="100" t="s">
        <v>80</v>
      </c>
    </row>
    <row r="91" spans="1:89" s="5" customFormat="1" ht="16.5" customHeight="1">
      <c r="A91" s="91" t="s">
        <v>82</v>
      </c>
      <c r="B91" s="92"/>
      <c r="C91" s="93"/>
      <c r="D91" s="236" t="s">
        <v>93</v>
      </c>
      <c r="E91" s="236"/>
      <c r="F91" s="236"/>
      <c r="G91" s="236"/>
      <c r="H91" s="236"/>
      <c r="I91" s="94"/>
      <c r="J91" s="236" t="s">
        <v>94</v>
      </c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236"/>
      <c r="X91" s="236"/>
      <c r="Y91" s="236"/>
      <c r="Z91" s="236"/>
      <c r="AA91" s="236"/>
      <c r="AB91" s="236"/>
      <c r="AC91" s="236"/>
      <c r="AD91" s="236"/>
      <c r="AE91" s="236"/>
      <c r="AF91" s="236"/>
      <c r="AG91" s="210">
        <f>'04 - Polytechnická učebňa'!M30</f>
        <v>0</v>
      </c>
      <c r="AH91" s="211"/>
      <c r="AI91" s="211"/>
      <c r="AJ91" s="211"/>
      <c r="AK91" s="211"/>
      <c r="AL91" s="211"/>
      <c r="AM91" s="211"/>
      <c r="AN91" s="210">
        <f>SUM(AG91,AT91)</f>
        <v>0</v>
      </c>
      <c r="AO91" s="211"/>
      <c r="AP91" s="211"/>
      <c r="AQ91" s="95"/>
      <c r="AS91" s="101">
        <f>'04 - Polytechnická učebňa'!M28</f>
        <v>0</v>
      </c>
      <c r="AT91" s="102">
        <f>ROUND(SUM(AV91:AW91),2)</f>
        <v>0</v>
      </c>
      <c r="AU91" s="103">
        <f>'04 - Polytechnická učebňa'!W122</f>
        <v>0</v>
      </c>
      <c r="AV91" s="102">
        <f>'04 - Polytechnická učebňa'!M32</f>
        <v>0</v>
      </c>
      <c r="AW91" s="102">
        <f>'04 - Polytechnická učebňa'!M33</f>
        <v>0</v>
      </c>
      <c r="AX91" s="102">
        <f>'04 - Polytechnická učebňa'!M34</f>
        <v>0</v>
      </c>
      <c r="AY91" s="102">
        <f>'04 - Polytechnická učebňa'!M35</f>
        <v>0</v>
      </c>
      <c r="AZ91" s="102">
        <f>'04 - Polytechnická učebňa'!H32</f>
        <v>0</v>
      </c>
      <c r="BA91" s="102">
        <f>'04 - Polytechnická učebňa'!H33</f>
        <v>0</v>
      </c>
      <c r="BB91" s="102">
        <f>'04 - Polytechnická učebňa'!H34</f>
        <v>0</v>
      </c>
      <c r="BC91" s="102">
        <f>'04 - Polytechnická učebňa'!H35</f>
        <v>0</v>
      </c>
      <c r="BD91" s="104">
        <f>'04 - Polytechnická učebňa'!H36</f>
        <v>0</v>
      </c>
      <c r="BT91" s="100" t="s">
        <v>85</v>
      </c>
      <c r="BV91" s="100" t="s">
        <v>79</v>
      </c>
      <c r="BW91" s="100" t="s">
        <v>95</v>
      </c>
      <c r="BX91" s="100" t="s">
        <v>80</v>
      </c>
    </row>
    <row r="92" spans="1:89" ht="13.5">
      <c r="B92" s="23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4"/>
    </row>
    <row r="93" spans="1:89" s="1" customFormat="1" ht="30" customHeight="1">
      <c r="B93" s="34"/>
      <c r="C93" s="83" t="s">
        <v>96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212">
        <f>ROUND(SUM(AG94:AG97),2)</f>
        <v>0</v>
      </c>
      <c r="AH93" s="212"/>
      <c r="AI93" s="212"/>
      <c r="AJ93" s="212"/>
      <c r="AK93" s="212"/>
      <c r="AL93" s="212"/>
      <c r="AM93" s="212"/>
      <c r="AN93" s="212">
        <f>ROUND(SUM(AN94:AN97),2)</f>
        <v>0</v>
      </c>
      <c r="AO93" s="212"/>
      <c r="AP93" s="212"/>
      <c r="AQ93" s="36"/>
      <c r="AS93" s="79" t="s">
        <v>97</v>
      </c>
      <c r="AT93" s="80" t="s">
        <v>98</v>
      </c>
      <c r="AU93" s="80" t="s">
        <v>41</v>
      </c>
      <c r="AV93" s="81" t="s">
        <v>64</v>
      </c>
    </row>
    <row r="94" spans="1:89" s="1" customFormat="1" ht="19.899999999999999" customHeight="1">
      <c r="B94" s="34"/>
      <c r="C94" s="35"/>
      <c r="D94" s="105" t="s">
        <v>99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222">
        <f>ROUND(AG87*AS94,2)</f>
        <v>0</v>
      </c>
      <c r="AH94" s="209"/>
      <c r="AI94" s="209"/>
      <c r="AJ94" s="209"/>
      <c r="AK94" s="209"/>
      <c r="AL94" s="209"/>
      <c r="AM94" s="209"/>
      <c r="AN94" s="209">
        <f>ROUND(AG94+AV94,2)</f>
        <v>0</v>
      </c>
      <c r="AO94" s="209"/>
      <c r="AP94" s="209"/>
      <c r="AQ94" s="36"/>
      <c r="AS94" s="106">
        <v>0</v>
      </c>
      <c r="AT94" s="107" t="s">
        <v>100</v>
      </c>
      <c r="AU94" s="107" t="s">
        <v>42</v>
      </c>
      <c r="AV94" s="108">
        <f>ROUND(IF(AU94="základná",AG94*L31,IF(AU94="znížená",AG94*L32,0)),2)</f>
        <v>0</v>
      </c>
      <c r="BV94" s="19" t="s">
        <v>101</v>
      </c>
      <c r="BY94" s="109">
        <f>IF(AU94="základná",AV94,0)</f>
        <v>0</v>
      </c>
      <c r="BZ94" s="109">
        <f>IF(AU94="znížená",AV94,0)</f>
        <v>0</v>
      </c>
      <c r="CA94" s="109">
        <v>0</v>
      </c>
      <c r="CB94" s="109">
        <v>0</v>
      </c>
      <c r="CC94" s="109">
        <v>0</v>
      </c>
      <c r="CD94" s="109">
        <f>IF(AU94="základná",AG94,0)</f>
        <v>0</v>
      </c>
      <c r="CE94" s="109">
        <f>IF(AU94="znížená",AG94,0)</f>
        <v>0</v>
      </c>
      <c r="CF94" s="109">
        <f>IF(AU94="zákl. prenesená",AG94,0)</f>
        <v>0</v>
      </c>
      <c r="CG94" s="109">
        <f>IF(AU94="zníž. prenesená",AG94,0)</f>
        <v>0</v>
      </c>
      <c r="CH94" s="109">
        <f>IF(AU94="nulová",AG94,0)</f>
        <v>0</v>
      </c>
      <c r="CI94" s="19">
        <f>IF(AU94="základná",1,IF(AU94="znížená",2,IF(AU94="zákl. prenesená",4,IF(AU94="zníž. prenesená",5,3))))</f>
        <v>1</v>
      </c>
      <c r="CJ94" s="19">
        <f>IF(AT94="stavebná časť",1,IF(8894="investičná časť",2,3))</f>
        <v>1</v>
      </c>
      <c r="CK94" s="19" t="str">
        <f>IF(D94="Vyplň vlastné","","x")</f>
        <v>x</v>
      </c>
    </row>
    <row r="95" spans="1:89" s="1" customFormat="1" ht="19.899999999999999" customHeight="1">
      <c r="B95" s="34"/>
      <c r="C95" s="35"/>
      <c r="D95" s="220" t="s">
        <v>102</v>
      </c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35"/>
      <c r="AD95" s="35"/>
      <c r="AE95" s="35"/>
      <c r="AF95" s="35"/>
      <c r="AG95" s="222">
        <f>AG87*AS95</f>
        <v>0</v>
      </c>
      <c r="AH95" s="209"/>
      <c r="AI95" s="209"/>
      <c r="AJ95" s="209"/>
      <c r="AK95" s="209"/>
      <c r="AL95" s="209"/>
      <c r="AM95" s="209"/>
      <c r="AN95" s="209">
        <f>AG95+AV95</f>
        <v>0</v>
      </c>
      <c r="AO95" s="209"/>
      <c r="AP95" s="209"/>
      <c r="AQ95" s="36"/>
      <c r="AS95" s="110">
        <v>0</v>
      </c>
      <c r="AT95" s="111" t="s">
        <v>100</v>
      </c>
      <c r="AU95" s="111" t="s">
        <v>42</v>
      </c>
      <c r="AV95" s="112">
        <f>ROUND(IF(AU95="nulová",0,IF(OR(AU95="základná",AU95="zákl. prenesená"),AG95*L31,AG95*L32)),2)</f>
        <v>0</v>
      </c>
      <c r="BV95" s="19" t="s">
        <v>103</v>
      </c>
      <c r="BY95" s="109">
        <f>IF(AU95="základná",AV95,0)</f>
        <v>0</v>
      </c>
      <c r="BZ95" s="109">
        <f>IF(AU95="znížená",AV95,0)</f>
        <v>0</v>
      </c>
      <c r="CA95" s="109">
        <f>IF(AU95="zákl. prenesená",AV95,0)</f>
        <v>0</v>
      </c>
      <c r="CB95" s="109">
        <f>IF(AU95="zníž. prenesená",AV95,0)</f>
        <v>0</v>
      </c>
      <c r="CC95" s="109">
        <f>IF(AU95="nulová",AV95,0)</f>
        <v>0</v>
      </c>
      <c r="CD95" s="109">
        <f>IF(AU95="základná",AG95,0)</f>
        <v>0</v>
      </c>
      <c r="CE95" s="109">
        <f>IF(AU95="znížená",AG95,0)</f>
        <v>0</v>
      </c>
      <c r="CF95" s="109">
        <f>IF(AU95="zákl. prenesená",AG95,0)</f>
        <v>0</v>
      </c>
      <c r="CG95" s="109">
        <f>IF(AU95="zníž. prenesená",AG95,0)</f>
        <v>0</v>
      </c>
      <c r="CH95" s="109">
        <f>IF(AU95="nulová",AG95,0)</f>
        <v>0</v>
      </c>
      <c r="CI95" s="19">
        <f>IF(AU95="základná",1,IF(AU95="znížená",2,IF(AU95="zákl. prenesená",4,IF(AU95="zníž. prenesená",5,3))))</f>
        <v>1</v>
      </c>
      <c r="CJ95" s="19">
        <f>IF(AT95="stavebná časť",1,IF(8895="investičná časť",2,3))</f>
        <v>1</v>
      </c>
      <c r="CK95" s="19" t="str">
        <f>IF(D95="Vyplň vlastné","","x")</f>
        <v/>
      </c>
    </row>
    <row r="96" spans="1:89" s="1" customFormat="1" ht="19.899999999999999" customHeight="1">
      <c r="B96" s="34"/>
      <c r="C96" s="35"/>
      <c r="D96" s="220" t="s">
        <v>102</v>
      </c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35"/>
      <c r="AD96" s="35"/>
      <c r="AE96" s="35"/>
      <c r="AF96" s="35"/>
      <c r="AG96" s="222">
        <f>AG87*AS96</f>
        <v>0</v>
      </c>
      <c r="AH96" s="209"/>
      <c r="AI96" s="209"/>
      <c r="AJ96" s="209"/>
      <c r="AK96" s="209"/>
      <c r="AL96" s="209"/>
      <c r="AM96" s="209"/>
      <c r="AN96" s="209">
        <f>AG96+AV96</f>
        <v>0</v>
      </c>
      <c r="AO96" s="209"/>
      <c r="AP96" s="209"/>
      <c r="AQ96" s="36"/>
      <c r="AS96" s="110">
        <v>0</v>
      </c>
      <c r="AT96" s="111" t="s">
        <v>100</v>
      </c>
      <c r="AU96" s="111" t="s">
        <v>42</v>
      </c>
      <c r="AV96" s="112">
        <f>ROUND(IF(AU96="nulová",0,IF(OR(AU96="základná",AU96="zákl. prenesená"),AG96*L31,AG96*L32)),2)</f>
        <v>0</v>
      </c>
      <c r="BV96" s="19" t="s">
        <v>103</v>
      </c>
      <c r="BY96" s="109">
        <f>IF(AU96="základná",AV96,0)</f>
        <v>0</v>
      </c>
      <c r="BZ96" s="109">
        <f>IF(AU96="znížená",AV96,0)</f>
        <v>0</v>
      </c>
      <c r="CA96" s="109">
        <f>IF(AU96="zákl. prenesená",AV96,0)</f>
        <v>0</v>
      </c>
      <c r="CB96" s="109">
        <f>IF(AU96="zníž. prenesená",AV96,0)</f>
        <v>0</v>
      </c>
      <c r="CC96" s="109">
        <f>IF(AU96="nulová",AV96,0)</f>
        <v>0</v>
      </c>
      <c r="CD96" s="109">
        <f>IF(AU96="základná",AG96,0)</f>
        <v>0</v>
      </c>
      <c r="CE96" s="109">
        <f>IF(AU96="znížená",AG96,0)</f>
        <v>0</v>
      </c>
      <c r="CF96" s="109">
        <f>IF(AU96="zákl. prenesená",AG96,0)</f>
        <v>0</v>
      </c>
      <c r="CG96" s="109">
        <f>IF(AU96="zníž. prenesená",AG96,0)</f>
        <v>0</v>
      </c>
      <c r="CH96" s="109">
        <f>IF(AU96="nulová",AG96,0)</f>
        <v>0</v>
      </c>
      <c r="CI96" s="19">
        <f>IF(AU96="základná",1,IF(AU96="znížená",2,IF(AU96="zákl. prenesená",4,IF(AU96="zníž. prenesená",5,3))))</f>
        <v>1</v>
      </c>
      <c r="CJ96" s="19">
        <f>IF(AT96="stavebná časť",1,IF(8896="investičná časť",2,3))</f>
        <v>1</v>
      </c>
      <c r="CK96" s="19" t="str">
        <f>IF(D96="Vyplň vlastné","","x")</f>
        <v/>
      </c>
    </row>
    <row r="97" spans="2:89" s="1" customFormat="1" ht="19.899999999999999" customHeight="1">
      <c r="B97" s="34"/>
      <c r="C97" s="35"/>
      <c r="D97" s="220" t="s">
        <v>102</v>
      </c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35"/>
      <c r="AD97" s="35"/>
      <c r="AE97" s="35"/>
      <c r="AF97" s="35"/>
      <c r="AG97" s="222">
        <f>AG87*AS97</f>
        <v>0</v>
      </c>
      <c r="AH97" s="209"/>
      <c r="AI97" s="209"/>
      <c r="AJ97" s="209"/>
      <c r="AK97" s="209"/>
      <c r="AL97" s="209"/>
      <c r="AM97" s="209"/>
      <c r="AN97" s="209">
        <f>AG97+AV97</f>
        <v>0</v>
      </c>
      <c r="AO97" s="209"/>
      <c r="AP97" s="209"/>
      <c r="AQ97" s="36"/>
      <c r="AS97" s="113">
        <v>0</v>
      </c>
      <c r="AT97" s="114" t="s">
        <v>100</v>
      </c>
      <c r="AU97" s="114" t="s">
        <v>42</v>
      </c>
      <c r="AV97" s="115">
        <f>ROUND(IF(AU97="nulová",0,IF(OR(AU97="základná",AU97="zákl. prenesená"),AG97*L31,AG97*L32)),2)</f>
        <v>0</v>
      </c>
      <c r="BV97" s="19" t="s">
        <v>103</v>
      </c>
      <c r="BY97" s="109">
        <f>IF(AU97="základná",AV97,0)</f>
        <v>0</v>
      </c>
      <c r="BZ97" s="109">
        <f>IF(AU97="znížená",AV97,0)</f>
        <v>0</v>
      </c>
      <c r="CA97" s="109">
        <f>IF(AU97="zákl. prenesená",AV97,0)</f>
        <v>0</v>
      </c>
      <c r="CB97" s="109">
        <f>IF(AU97="zníž. prenesená",AV97,0)</f>
        <v>0</v>
      </c>
      <c r="CC97" s="109">
        <f>IF(AU97="nulová",AV97,0)</f>
        <v>0</v>
      </c>
      <c r="CD97" s="109">
        <f>IF(AU97="základná",AG97,0)</f>
        <v>0</v>
      </c>
      <c r="CE97" s="109">
        <f>IF(AU97="znížená",AG97,0)</f>
        <v>0</v>
      </c>
      <c r="CF97" s="109">
        <f>IF(AU97="zákl. prenesená",AG97,0)</f>
        <v>0</v>
      </c>
      <c r="CG97" s="109">
        <f>IF(AU97="zníž. prenesená",AG97,0)</f>
        <v>0</v>
      </c>
      <c r="CH97" s="109">
        <f>IF(AU97="nulová",AG97,0)</f>
        <v>0</v>
      </c>
      <c r="CI97" s="19">
        <f>IF(AU97="základná",1,IF(AU97="znížená",2,IF(AU97="zákl. prenesená",4,IF(AU97="zníž. prenesená",5,3))))</f>
        <v>1</v>
      </c>
      <c r="CJ97" s="19">
        <f>IF(AT97="stavebná časť",1,IF(8897="investičná časť",2,3))</f>
        <v>1</v>
      </c>
      <c r="CK97" s="19" t="str">
        <f>IF(D97="Vyplň vlastné","","x")</f>
        <v/>
      </c>
    </row>
    <row r="98" spans="2:89" s="1" customFormat="1" ht="10.9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6"/>
    </row>
    <row r="99" spans="2:89" s="1" customFormat="1" ht="30" customHeight="1">
      <c r="B99" s="34"/>
      <c r="C99" s="116" t="s">
        <v>104</v>
      </c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234">
        <f>ROUND(AG87+AG93,2)</f>
        <v>0</v>
      </c>
      <c r="AH99" s="234"/>
      <c r="AI99" s="234"/>
      <c r="AJ99" s="234"/>
      <c r="AK99" s="234"/>
      <c r="AL99" s="234"/>
      <c r="AM99" s="234"/>
      <c r="AN99" s="234">
        <f>AN87+AN93</f>
        <v>0</v>
      </c>
      <c r="AO99" s="234"/>
      <c r="AP99" s="234"/>
      <c r="AQ99" s="36"/>
    </row>
    <row r="100" spans="2:89" s="1" customFormat="1" ht="6.95" customHeight="1"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60"/>
    </row>
  </sheetData>
  <sheetProtection algorithmName="SHA-512" hashValue="I2Z0nnQghW62IuvMUimzd/d78uHC4q+gO7DQQUpGlm2Ym0/pBcYYxGS+BpOu4zEWvEnVJoKUHpr2Nb3pchxBIg==" saltValue="JwLLxrTbvH9XuCxug9d0VDjM9VXC1K8KzERxxf96baXelF2vCTtcszUInUEEJnxhXDJmpPV2OUlg4fqOe8+TMg==" spinCount="10" sheet="1" objects="1" scenarios="1" formatColumns="0" formatRows="0"/>
  <mergeCells count="70">
    <mergeCell ref="AG99:AM99"/>
    <mergeCell ref="AN99:AP99"/>
    <mergeCell ref="C85:G85"/>
    <mergeCell ref="I85:AF85"/>
    <mergeCell ref="AG85:AM85"/>
    <mergeCell ref="D88:H88"/>
    <mergeCell ref="J88:AF88"/>
    <mergeCell ref="D89:H89"/>
    <mergeCell ref="J89:AF89"/>
    <mergeCell ref="D90:H90"/>
    <mergeCell ref="J90:AF90"/>
    <mergeCell ref="D91:H91"/>
    <mergeCell ref="J91:AF91"/>
    <mergeCell ref="D96:AB96"/>
    <mergeCell ref="AG96:AM96"/>
    <mergeCell ref="AG97:AM97"/>
    <mergeCell ref="AM82:AP82"/>
    <mergeCell ref="AS82:AT84"/>
    <mergeCell ref="AM83:AP83"/>
    <mergeCell ref="AN85:AP85"/>
    <mergeCell ref="AG88:AM88"/>
    <mergeCell ref="AG89:AM89"/>
    <mergeCell ref="AG90:AM90"/>
    <mergeCell ref="AG91:AM91"/>
    <mergeCell ref="AG94:AM94"/>
    <mergeCell ref="AG87:AM87"/>
    <mergeCell ref="AN87:AP87"/>
    <mergeCell ref="AG93:AM93"/>
    <mergeCell ref="AN96:AP96"/>
    <mergeCell ref="AN97:AP97"/>
    <mergeCell ref="AN93:AP93"/>
    <mergeCell ref="K6:AO6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D97:AB97"/>
    <mergeCell ref="D95:AB95"/>
    <mergeCell ref="AG95:AM95"/>
    <mergeCell ref="AN95:AP95"/>
    <mergeCell ref="AN89:AP89"/>
    <mergeCell ref="AN88:AP88"/>
    <mergeCell ref="AN90:AP90"/>
    <mergeCell ref="AN91:AP91"/>
    <mergeCell ref="AN94:AP94"/>
    <mergeCell ref="C2:AP2"/>
    <mergeCell ref="C4:AP4"/>
    <mergeCell ref="AR2:BE2"/>
    <mergeCell ref="K5:AO5"/>
    <mergeCell ref="AK33:AO33"/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</mergeCells>
  <dataValidations count="2">
    <dataValidation type="list" allowBlank="1" showInputMessage="1" showErrorMessage="1" error="Povolené sú hodnoty základná, znížená, nulová." sqref="AU94:AU98">
      <formula1>"základná, znížená, nulová"</formula1>
    </dataValidation>
    <dataValidation type="list" allowBlank="1" showInputMessage="1" showErrorMessage="1" error="Povolené sú hodnoty stavebná časť, technologická časť, investičná časť." sqref="AT94:AT98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01 - Biologická učebňa'!C2" display="/"/>
    <hyperlink ref="A89" location="'02 - Jazyková učebňa'!C2" display="/"/>
    <hyperlink ref="A90" location="'03 - IKT učebňa'!C2" display="/"/>
    <hyperlink ref="A91" location="'04 - Polytechnická učebňa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2"/>
      <c r="C1" s="12"/>
      <c r="D1" s="13" t="s">
        <v>1</v>
      </c>
      <c r="E1" s="12"/>
      <c r="F1" s="14" t="s">
        <v>105</v>
      </c>
      <c r="G1" s="14"/>
      <c r="H1" s="276" t="s">
        <v>106</v>
      </c>
      <c r="I1" s="276"/>
      <c r="J1" s="276"/>
      <c r="K1" s="276"/>
      <c r="L1" s="14" t="s">
        <v>107</v>
      </c>
      <c r="M1" s="12"/>
      <c r="N1" s="12"/>
      <c r="O1" s="13" t="s">
        <v>108</v>
      </c>
      <c r="P1" s="12"/>
      <c r="Q1" s="12"/>
      <c r="R1" s="12"/>
      <c r="S1" s="14" t="s">
        <v>109</v>
      </c>
      <c r="T1" s="14"/>
      <c r="U1" s="118"/>
      <c r="V1" s="118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02" t="s">
        <v>7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S2" s="206" t="s">
        <v>8</v>
      </c>
      <c r="T2" s="207"/>
      <c r="U2" s="207"/>
      <c r="V2" s="207"/>
      <c r="W2" s="207"/>
      <c r="X2" s="207"/>
      <c r="Y2" s="207"/>
      <c r="Z2" s="207"/>
      <c r="AA2" s="207"/>
      <c r="AB2" s="207"/>
      <c r="AC2" s="207"/>
      <c r="AT2" s="19" t="s">
        <v>86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77</v>
      </c>
    </row>
    <row r="4" spans="1:66" ht="36.950000000000003" customHeight="1">
      <c r="B4" s="23"/>
      <c r="C4" s="204" t="s">
        <v>110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4"/>
      <c r="T4" s="18" t="s">
        <v>12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18</v>
      </c>
      <c r="E6" s="26"/>
      <c r="F6" s="246" t="str">
        <f>'Rekapitulácia stavby'!K6</f>
        <v>Modernizácia odborných učební v ZŠ V.Paulínyho-Tótha, Senica - stavebné úpravy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6"/>
      <c r="R6" s="24"/>
    </row>
    <row r="7" spans="1:66" s="1" customFormat="1" ht="32.85" customHeight="1">
      <c r="B7" s="34"/>
      <c r="C7" s="35"/>
      <c r="D7" s="29" t="s">
        <v>111</v>
      </c>
      <c r="E7" s="35"/>
      <c r="F7" s="213" t="s">
        <v>112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35"/>
      <c r="R7" s="36"/>
    </row>
    <row r="8" spans="1:66" s="1" customFormat="1" ht="14.45" customHeight="1">
      <c r="B8" s="34"/>
      <c r="C8" s="35"/>
      <c r="D8" s="30" t="s">
        <v>20</v>
      </c>
      <c r="E8" s="35"/>
      <c r="F8" s="28" t="s">
        <v>21</v>
      </c>
      <c r="G8" s="35"/>
      <c r="H8" s="35"/>
      <c r="I8" s="35"/>
      <c r="J8" s="35"/>
      <c r="K8" s="35"/>
      <c r="L8" s="35"/>
      <c r="M8" s="30" t="s">
        <v>22</v>
      </c>
      <c r="N8" s="35"/>
      <c r="O8" s="28" t="s">
        <v>21</v>
      </c>
      <c r="P8" s="35"/>
      <c r="Q8" s="35"/>
      <c r="R8" s="36"/>
    </row>
    <row r="9" spans="1:66" s="1" customFormat="1" ht="14.45" customHeight="1">
      <c r="B9" s="34"/>
      <c r="C9" s="35"/>
      <c r="D9" s="30" t="s">
        <v>23</v>
      </c>
      <c r="E9" s="35"/>
      <c r="F9" s="28" t="s">
        <v>24</v>
      </c>
      <c r="G9" s="35"/>
      <c r="H9" s="35"/>
      <c r="I9" s="35"/>
      <c r="J9" s="35"/>
      <c r="K9" s="35"/>
      <c r="L9" s="35"/>
      <c r="M9" s="30" t="s">
        <v>25</v>
      </c>
      <c r="N9" s="35"/>
      <c r="O9" s="277">
        <f>'Rekapitulácia stavby'!AN8</f>
        <v>43440</v>
      </c>
      <c r="P9" s="248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0" t="s">
        <v>26</v>
      </c>
      <c r="E11" s="35"/>
      <c r="F11" s="35"/>
      <c r="G11" s="35"/>
      <c r="H11" s="35"/>
      <c r="I11" s="35"/>
      <c r="J11" s="35"/>
      <c r="K11" s="35"/>
      <c r="L11" s="35"/>
      <c r="M11" s="30" t="s">
        <v>27</v>
      </c>
      <c r="N11" s="35"/>
      <c r="O11" s="208" t="s">
        <v>21</v>
      </c>
      <c r="P11" s="208"/>
      <c r="Q11" s="35"/>
      <c r="R11" s="36"/>
    </row>
    <row r="12" spans="1:66" s="1" customFormat="1" ht="18" customHeight="1">
      <c r="B12" s="34"/>
      <c r="C12" s="35"/>
      <c r="D12" s="35"/>
      <c r="E12" s="28" t="s">
        <v>28</v>
      </c>
      <c r="F12" s="35"/>
      <c r="G12" s="35"/>
      <c r="H12" s="35"/>
      <c r="I12" s="35"/>
      <c r="J12" s="35"/>
      <c r="K12" s="35"/>
      <c r="L12" s="35"/>
      <c r="M12" s="30" t="s">
        <v>29</v>
      </c>
      <c r="N12" s="35"/>
      <c r="O12" s="208" t="s">
        <v>21</v>
      </c>
      <c r="P12" s="208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0" t="s">
        <v>30</v>
      </c>
      <c r="E14" s="35"/>
      <c r="F14" s="35"/>
      <c r="G14" s="35"/>
      <c r="H14" s="35"/>
      <c r="I14" s="35"/>
      <c r="J14" s="35"/>
      <c r="K14" s="35"/>
      <c r="L14" s="35"/>
      <c r="M14" s="30" t="s">
        <v>27</v>
      </c>
      <c r="N14" s="35"/>
      <c r="O14" s="278" t="str">
        <f>IF('Rekapitulácia stavby'!AN13="","",'Rekapitulácia stavby'!AN13)</f>
        <v>Vyplň údaj</v>
      </c>
      <c r="P14" s="208"/>
      <c r="Q14" s="35"/>
      <c r="R14" s="36"/>
    </row>
    <row r="15" spans="1:66" s="1" customFormat="1" ht="18" customHeight="1">
      <c r="B15" s="34"/>
      <c r="C15" s="35"/>
      <c r="D15" s="35"/>
      <c r="E15" s="278" t="str">
        <f>IF('Rekapitulácia stavby'!E14="","",'Rekapitulácia stavby'!E14)</f>
        <v>Vyplň údaj</v>
      </c>
      <c r="F15" s="279"/>
      <c r="G15" s="279"/>
      <c r="H15" s="279"/>
      <c r="I15" s="279"/>
      <c r="J15" s="279"/>
      <c r="K15" s="279"/>
      <c r="L15" s="279"/>
      <c r="M15" s="30" t="s">
        <v>29</v>
      </c>
      <c r="N15" s="35"/>
      <c r="O15" s="278" t="str">
        <f>IF('Rekapitulácia stavby'!AN14="","",'Rekapitulácia stavby'!AN14)</f>
        <v>Vyplň údaj</v>
      </c>
      <c r="P15" s="208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0" t="s">
        <v>32</v>
      </c>
      <c r="E17" s="35"/>
      <c r="F17" s="35"/>
      <c r="G17" s="35"/>
      <c r="H17" s="35"/>
      <c r="I17" s="35"/>
      <c r="J17" s="35"/>
      <c r="K17" s="35"/>
      <c r="L17" s="35"/>
      <c r="M17" s="30" t="s">
        <v>27</v>
      </c>
      <c r="N17" s="35"/>
      <c r="O17" s="208" t="str">
        <f>IF('Rekapitulácia stavby'!AN16="","",'Rekapitulácia stavby'!AN16)</f>
        <v/>
      </c>
      <c r="P17" s="208"/>
      <c r="Q17" s="35"/>
      <c r="R17" s="36"/>
    </row>
    <row r="18" spans="2:18" s="1" customFormat="1" ht="18" customHeight="1">
      <c r="B18" s="34"/>
      <c r="C18" s="35"/>
      <c r="D18" s="35"/>
      <c r="E18" s="28" t="str">
        <f>IF('Rekapitulácia stavby'!E17="","",'Rekapitulácia stavby'!E17)</f>
        <v xml:space="preserve"> </v>
      </c>
      <c r="F18" s="35"/>
      <c r="G18" s="35"/>
      <c r="H18" s="35"/>
      <c r="I18" s="35"/>
      <c r="J18" s="35"/>
      <c r="K18" s="35"/>
      <c r="L18" s="35"/>
      <c r="M18" s="30" t="s">
        <v>29</v>
      </c>
      <c r="N18" s="35"/>
      <c r="O18" s="208" t="str">
        <f>IF('Rekapitulácia stavby'!AN17="","",'Rekapitulácia stavby'!AN17)</f>
        <v/>
      </c>
      <c r="P18" s="20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0" t="s">
        <v>35</v>
      </c>
      <c r="E20" s="35"/>
      <c r="F20" s="35"/>
      <c r="G20" s="35"/>
      <c r="H20" s="35"/>
      <c r="I20" s="35"/>
      <c r="J20" s="35"/>
      <c r="K20" s="35"/>
      <c r="L20" s="35"/>
      <c r="M20" s="30" t="s">
        <v>27</v>
      </c>
      <c r="N20" s="35"/>
      <c r="O20" s="208" t="s">
        <v>21</v>
      </c>
      <c r="P20" s="208"/>
      <c r="Q20" s="35"/>
      <c r="R20" s="36"/>
    </row>
    <row r="21" spans="2:18" s="1" customFormat="1" ht="18" customHeight="1">
      <c r="B21" s="34"/>
      <c r="C21" s="35"/>
      <c r="D21" s="35"/>
      <c r="E21" s="28" t="s">
        <v>36</v>
      </c>
      <c r="F21" s="35"/>
      <c r="G21" s="35"/>
      <c r="H21" s="35"/>
      <c r="I21" s="35"/>
      <c r="J21" s="35"/>
      <c r="K21" s="35"/>
      <c r="L21" s="35"/>
      <c r="M21" s="30" t="s">
        <v>29</v>
      </c>
      <c r="N21" s="35"/>
      <c r="O21" s="208" t="s">
        <v>21</v>
      </c>
      <c r="P21" s="20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0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96" t="s">
        <v>21</v>
      </c>
      <c r="F24" s="196"/>
      <c r="G24" s="196"/>
      <c r="H24" s="196"/>
      <c r="I24" s="196"/>
      <c r="J24" s="196"/>
      <c r="K24" s="196"/>
      <c r="L24" s="196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9" t="s">
        <v>113</v>
      </c>
      <c r="E27" s="35"/>
      <c r="F27" s="35"/>
      <c r="G27" s="35"/>
      <c r="H27" s="35"/>
      <c r="I27" s="35"/>
      <c r="J27" s="35"/>
      <c r="K27" s="35"/>
      <c r="L27" s="35"/>
      <c r="M27" s="197">
        <f>N88</f>
        <v>0</v>
      </c>
      <c r="N27" s="197"/>
      <c r="O27" s="197"/>
      <c r="P27" s="197"/>
      <c r="Q27" s="35"/>
      <c r="R27" s="36"/>
    </row>
    <row r="28" spans="2:18" s="1" customFormat="1" ht="14.45" customHeight="1">
      <c r="B28" s="34"/>
      <c r="C28" s="35"/>
      <c r="D28" s="33" t="s">
        <v>99</v>
      </c>
      <c r="E28" s="35"/>
      <c r="F28" s="35"/>
      <c r="G28" s="35"/>
      <c r="H28" s="35"/>
      <c r="I28" s="35"/>
      <c r="J28" s="35"/>
      <c r="K28" s="35"/>
      <c r="L28" s="35"/>
      <c r="M28" s="197">
        <f>N97</f>
        <v>0</v>
      </c>
      <c r="N28" s="197"/>
      <c r="O28" s="197"/>
      <c r="P28" s="197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20" t="s">
        <v>40</v>
      </c>
      <c r="E30" s="35"/>
      <c r="F30" s="35"/>
      <c r="G30" s="35"/>
      <c r="H30" s="35"/>
      <c r="I30" s="35"/>
      <c r="J30" s="35"/>
      <c r="K30" s="35"/>
      <c r="L30" s="35"/>
      <c r="M30" s="241">
        <f>ROUND(M27+M28,2)</f>
        <v>0</v>
      </c>
      <c r="N30" s="242"/>
      <c r="O30" s="242"/>
      <c r="P30" s="242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</v>
      </c>
      <c r="G32" s="121" t="s">
        <v>43</v>
      </c>
      <c r="H32" s="243">
        <f>ROUND((((SUM(BE97:BE104)+SUM(BE122:BE156))+SUM(BE158:BE162))),2)</f>
        <v>0</v>
      </c>
      <c r="I32" s="242"/>
      <c r="J32" s="242"/>
      <c r="K32" s="35"/>
      <c r="L32" s="35"/>
      <c r="M32" s="243">
        <f>ROUND(((ROUND((SUM(BE97:BE104)+SUM(BE122:BE156)), 2)*F32)+SUM(BE158:BE162)*F32),2)</f>
        <v>0</v>
      </c>
      <c r="N32" s="242"/>
      <c r="O32" s="242"/>
      <c r="P32" s="242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0.2</v>
      </c>
      <c r="G33" s="121" t="s">
        <v>43</v>
      </c>
      <c r="H33" s="243">
        <f>ROUND((((SUM(BF97:BF104)+SUM(BF122:BF156))+SUM(BF158:BF162))),2)</f>
        <v>0</v>
      </c>
      <c r="I33" s="242"/>
      <c r="J33" s="242"/>
      <c r="K33" s="35"/>
      <c r="L33" s="35"/>
      <c r="M33" s="243">
        <f>ROUND(((ROUND((SUM(BF97:BF104)+SUM(BF122:BF156)), 2)*F33)+SUM(BF158:BF162)*F33),2)</f>
        <v>0</v>
      </c>
      <c r="N33" s="242"/>
      <c r="O33" s="242"/>
      <c r="P33" s="242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45</v>
      </c>
      <c r="F34" s="42">
        <v>0.2</v>
      </c>
      <c r="G34" s="121" t="s">
        <v>43</v>
      </c>
      <c r="H34" s="243">
        <f>ROUND((((SUM(BG97:BG104)+SUM(BG122:BG156))+SUM(BG158:BG162))),2)</f>
        <v>0</v>
      </c>
      <c r="I34" s="242"/>
      <c r="J34" s="242"/>
      <c r="K34" s="35"/>
      <c r="L34" s="35"/>
      <c r="M34" s="243">
        <v>0</v>
      </c>
      <c r="N34" s="242"/>
      <c r="O34" s="242"/>
      <c r="P34" s="242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46</v>
      </c>
      <c r="F35" s="42">
        <v>0.2</v>
      </c>
      <c r="G35" s="121" t="s">
        <v>43</v>
      </c>
      <c r="H35" s="243">
        <f>ROUND((((SUM(BH97:BH104)+SUM(BH122:BH156))+SUM(BH158:BH162))),2)</f>
        <v>0</v>
      </c>
      <c r="I35" s="242"/>
      <c r="J35" s="242"/>
      <c r="K35" s="35"/>
      <c r="L35" s="35"/>
      <c r="M35" s="243">
        <v>0</v>
      </c>
      <c r="N35" s="242"/>
      <c r="O35" s="242"/>
      <c r="P35" s="242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47</v>
      </c>
      <c r="F36" s="42">
        <v>0</v>
      </c>
      <c r="G36" s="121" t="s">
        <v>43</v>
      </c>
      <c r="H36" s="243">
        <f>ROUND((((SUM(BI97:BI104)+SUM(BI122:BI156))+SUM(BI158:BI162))),2)</f>
        <v>0</v>
      </c>
      <c r="I36" s="242"/>
      <c r="J36" s="242"/>
      <c r="K36" s="35"/>
      <c r="L36" s="35"/>
      <c r="M36" s="243">
        <v>0</v>
      </c>
      <c r="N36" s="242"/>
      <c r="O36" s="242"/>
      <c r="P36" s="242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2" t="s">
        <v>48</v>
      </c>
      <c r="E38" s="78"/>
      <c r="F38" s="78"/>
      <c r="G38" s="123" t="s">
        <v>49</v>
      </c>
      <c r="H38" s="124" t="s">
        <v>50</v>
      </c>
      <c r="I38" s="78"/>
      <c r="J38" s="78"/>
      <c r="K38" s="78"/>
      <c r="L38" s="244">
        <f>SUM(M30:M36)</f>
        <v>0</v>
      </c>
      <c r="M38" s="244"/>
      <c r="N38" s="244"/>
      <c r="O38" s="244"/>
      <c r="P38" s="245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3.5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3"/>
      <c r="C51" s="26"/>
      <c r="D51" s="52"/>
      <c r="E51" s="26"/>
      <c r="F51" s="26"/>
      <c r="G51" s="26"/>
      <c r="H51" s="53"/>
      <c r="I51" s="26"/>
      <c r="J51" s="52"/>
      <c r="K51" s="26"/>
      <c r="L51" s="26"/>
      <c r="M51" s="26"/>
      <c r="N51" s="26"/>
      <c r="O51" s="26"/>
      <c r="P51" s="53"/>
      <c r="Q51" s="26"/>
      <c r="R51" s="24"/>
    </row>
    <row r="52" spans="2:18" ht="13.5">
      <c r="B52" s="23"/>
      <c r="C52" s="26"/>
      <c r="D52" s="52"/>
      <c r="E52" s="26"/>
      <c r="F52" s="26"/>
      <c r="G52" s="26"/>
      <c r="H52" s="53"/>
      <c r="I52" s="26"/>
      <c r="J52" s="52"/>
      <c r="K52" s="26"/>
      <c r="L52" s="26"/>
      <c r="M52" s="26"/>
      <c r="N52" s="26"/>
      <c r="O52" s="26"/>
      <c r="P52" s="53"/>
      <c r="Q52" s="26"/>
      <c r="R52" s="24"/>
    </row>
    <row r="53" spans="2:18" ht="13.5">
      <c r="B53" s="23"/>
      <c r="C53" s="26"/>
      <c r="D53" s="52"/>
      <c r="E53" s="26"/>
      <c r="F53" s="26"/>
      <c r="G53" s="26"/>
      <c r="H53" s="53"/>
      <c r="I53" s="26"/>
      <c r="J53" s="52"/>
      <c r="K53" s="26"/>
      <c r="L53" s="26"/>
      <c r="M53" s="26"/>
      <c r="N53" s="26"/>
      <c r="O53" s="26"/>
      <c r="P53" s="53"/>
      <c r="Q53" s="26"/>
      <c r="R53" s="24"/>
    </row>
    <row r="54" spans="2:18" ht="13.5">
      <c r="B54" s="23"/>
      <c r="C54" s="26"/>
      <c r="D54" s="52"/>
      <c r="E54" s="26"/>
      <c r="F54" s="26"/>
      <c r="G54" s="26"/>
      <c r="H54" s="53"/>
      <c r="I54" s="26"/>
      <c r="J54" s="52"/>
      <c r="K54" s="26"/>
      <c r="L54" s="26"/>
      <c r="M54" s="26"/>
      <c r="N54" s="26"/>
      <c r="O54" s="26"/>
      <c r="P54" s="53"/>
      <c r="Q54" s="26"/>
      <c r="R54" s="24"/>
    </row>
    <row r="55" spans="2:18" ht="13.5">
      <c r="B55" s="23"/>
      <c r="C55" s="26"/>
      <c r="D55" s="52"/>
      <c r="E55" s="26"/>
      <c r="F55" s="26"/>
      <c r="G55" s="26"/>
      <c r="H55" s="53"/>
      <c r="I55" s="26"/>
      <c r="J55" s="52"/>
      <c r="K55" s="26"/>
      <c r="L55" s="26"/>
      <c r="M55" s="26"/>
      <c r="N55" s="26"/>
      <c r="O55" s="26"/>
      <c r="P55" s="53"/>
      <c r="Q55" s="26"/>
      <c r="R55" s="24"/>
    </row>
    <row r="56" spans="2:18" ht="13.5">
      <c r="B56" s="23"/>
      <c r="C56" s="26"/>
      <c r="D56" s="52"/>
      <c r="E56" s="26"/>
      <c r="F56" s="26"/>
      <c r="G56" s="26"/>
      <c r="H56" s="53"/>
      <c r="I56" s="26"/>
      <c r="J56" s="52"/>
      <c r="K56" s="26"/>
      <c r="L56" s="26"/>
      <c r="M56" s="26"/>
      <c r="N56" s="26"/>
      <c r="O56" s="26"/>
      <c r="P56" s="53"/>
      <c r="Q56" s="26"/>
      <c r="R56" s="24"/>
    </row>
    <row r="57" spans="2:18" ht="13.5">
      <c r="B57" s="23"/>
      <c r="C57" s="26"/>
      <c r="D57" s="52"/>
      <c r="E57" s="26"/>
      <c r="F57" s="26"/>
      <c r="G57" s="26"/>
      <c r="H57" s="53"/>
      <c r="I57" s="26"/>
      <c r="J57" s="52"/>
      <c r="K57" s="26"/>
      <c r="L57" s="26"/>
      <c r="M57" s="26"/>
      <c r="N57" s="26"/>
      <c r="O57" s="26"/>
      <c r="P57" s="53"/>
      <c r="Q57" s="26"/>
      <c r="R57" s="24"/>
    </row>
    <row r="58" spans="2:18" ht="13.5">
      <c r="B58" s="23"/>
      <c r="C58" s="26"/>
      <c r="D58" s="52"/>
      <c r="E58" s="26"/>
      <c r="F58" s="26"/>
      <c r="G58" s="26"/>
      <c r="H58" s="53"/>
      <c r="I58" s="26"/>
      <c r="J58" s="52"/>
      <c r="K58" s="26"/>
      <c r="L58" s="26"/>
      <c r="M58" s="26"/>
      <c r="N58" s="26"/>
      <c r="O58" s="26"/>
      <c r="P58" s="53"/>
      <c r="Q58" s="26"/>
      <c r="R58" s="24"/>
    </row>
    <row r="59" spans="2:18" s="1" customFormat="1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 ht="13.5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3"/>
      <c r="C62" s="26"/>
      <c r="D62" s="52"/>
      <c r="E62" s="26"/>
      <c r="F62" s="26"/>
      <c r="G62" s="26"/>
      <c r="H62" s="53"/>
      <c r="I62" s="26"/>
      <c r="J62" s="52"/>
      <c r="K62" s="26"/>
      <c r="L62" s="26"/>
      <c r="M62" s="26"/>
      <c r="N62" s="26"/>
      <c r="O62" s="26"/>
      <c r="P62" s="53"/>
      <c r="Q62" s="26"/>
      <c r="R62" s="24"/>
    </row>
    <row r="63" spans="2:18" ht="13.5">
      <c r="B63" s="23"/>
      <c r="C63" s="26"/>
      <c r="D63" s="52"/>
      <c r="E63" s="26"/>
      <c r="F63" s="26"/>
      <c r="G63" s="26"/>
      <c r="H63" s="53"/>
      <c r="I63" s="26"/>
      <c r="J63" s="52"/>
      <c r="K63" s="26"/>
      <c r="L63" s="26"/>
      <c r="M63" s="26"/>
      <c r="N63" s="26"/>
      <c r="O63" s="26"/>
      <c r="P63" s="53"/>
      <c r="Q63" s="26"/>
      <c r="R63" s="24"/>
    </row>
    <row r="64" spans="2:18" ht="13.5">
      <c r="B64" s="23"/>
      <c r="C64" s="26"/>
      <c r="D64" s="52"/>
      <c r="E64" s="26"/>
      <c r="F64" s="26"/>
      <c r="G64" s="26"/>
      <c r="H64" s="53"/>
      <c r="I64" s="26"/>
      <c r="J64" s="52"/>
      <c r="K64" s="26"/>
      <c r="L64" s="26"/>
      <c r="M64" s="26"/>
      <c r="N64" s="26"/>
      <c r="O64" s="26"/>
      <c r="P64" s="53"/>
      <c r="Q64" s="26"/>
      <c r="R64" s="24"/>
    </row>
    <row r="65" spans="2:21" ht="13.5">
      <c r="B65" s="23"/>
      <c r="C65" s="26"/>
      <c r="D65" s="52"/>
      <c r="E65" s="26"/>
      <c r="F65" s="26"/>
      <c r="G65" s="26"/>
      <c r="H65" s="53"/>
      <c r="I65" s="26"/>
      <c r="J65" s="52"/>
      <c r="K65" s="26"/>
      <c r="L65" s="26"/>
      <c r="M65" s="26"/>
      <c r="N65" s="26"/>
      <c r="O65" s="26"/>
      <c r="P65" s="53"/>
      <c r="Q65" s="26"/>
      <c r="R65" s="24"/>
    </row>
    <row r="66" spans="2:21" ht="13.5">
      <c r="B66" s="23"/>
      <c r="C66" s="26"/>
      <c r="D66" s="52"/>
      <c r="E66" s="26"/>
      <c r="F66" s="26"/>
      <c r="G66" s="26"/>
      <c r="H66" s="53"/>
      <c r="I66" s="26"/>
      <c r="J66" s="52"/>
      <c r="K66" s="26"/>
      <c r="L66" s="26"/>
      <c r="M66" s="26"/>
      <c r="N66" s="26"/>
      <c r="O66" s="26"/>
      <c r="P66" s="53"/>
      <c r="Q66" s="26"/>
      <c r="R66" s="24"/>
    </row>
    <row r="67" spans="2:21" ht="13.5">
      <c r="B67" s="23"/>
      <c r="C67" s="26"/>
      <c r="D67" s="52"/>
      <c r="E67" s="26"/>
      <c r="F67" s="26"/>
      <c r="G67" s="26"/>
      <c r="H67" s="53"/>
      <c r="I67" s="26"/>
      <c r="J67" s="52"/>
      <c r="K67" s="26"/>
      <c r="L67" s="26"/>
      <c r="M67" s="26"/>
      <c r="N67" s="26"/>
      <c r="O67" s="26"/>
      <c r="P67" s="53"/>
      <c r="Q67" s="26"/>
      <c r="R67" s="24"/>
    </row>
    <row r="68" spans="2:21" ht="13.5">
      <c r="B68" s="23"/>
      <c r="C68" s="26"/>
      <c r="D68" s="52"/>
      <c r="E68" s="26"/>
      <c r="F68" s="26"/>
      <c r="G68" s="26"/>
      <c r="H68" s="53"/>
      <c r="I68" s="26"/>
      <c r="J68" s="52"/>
      <c r="K68" s="26"/>
      <c r="L68" s="26"/>
      <c r="M68" s="26"/>
      <c r="N68" s="26"/>
      <c r="O68" s="26"/>
      <c r="P68" s="53"/>
      <c r="Q68" s="26"/>
      <c r="R68" s="24"/>
    </row>
    <row r="69" spans="2:21" ht="13.5">
      <c r="B69" s="23"/>
      <c r="C69" s="26"/>
      <c r="D69" s="52"/>
      <c r="E69" s="26"/>
      <c r="F69" s="26"/>
      <c r="G69" s="26"/>
      <c r="H69" s="53"/>
      <c r="I69" s="26"/>
      <c r="J69" s="52"/>
      <c r="K69" s="26"/>
      <c r="L69" s="26"/>
      <c r="M69" s="26"/>
      <c r="N69" s="26"/>
      <c r="O69" s="26"/>
      <c r="P69" s="53"/>
      <c r="Q69" s="26"/>
      <c r="R69" s="24"/>
    </row>
    <row r="70" spans="2:21" s="1" customFormat="1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21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21" s="1" customFormat="1" ht="6.9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2:21" s="1" customFormat="1" ht="36.950000000000003" customHeight="1">
      <c r="B76" s="34"/>
      <c r="C76" s="204" t="s">
        <v>114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36"/>
      <c r="T76" s="128"/>
      <c r="U76" s="128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8"/>
      <c r="U77" s="128"/>
    </row>
    <row r="78" spans="2:21" s="1" customFormat="1" ht="30" customHeight="1">
      <c r="B78" s="34"/>
      <c r="C78" s="30" t="s">
        <v>18</v>
      </c>
      <c r="D78" s="35"/>
      <c r="E78" s="35"/>
      <c r="F78" s="246" t="str">
        <f>F6</f>
        <v>Modernizácia odborných učební v ZŠ V.Paulínyho-Tótha, Senica - stavebné úpravy</v>
      </c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35"/>
      <c r="R78" s="36"/>
      <c r="T78" s="128"/>
      <c r="U78" s="128"/>
    </row>
    <row r="79" spans="2:21" s="1" customFormat="1" ht="36.950000000000003" customHeight="1">
      <c r="B79" s="34"/>
      <c r="C79" s="68" t="s">
        <v>111</v>
      </c>
      <c r="D79" s="35"/>
      <c r="E79" s="35"/>
      <c r="F79" s="218" t="str">
        <f>F7</f>
        <v>01 - Biologická učebňa</v>
      </c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35"/>
      <c r="R79" s="36"/>
      <c r="T79" s="128"/>
      <c r="U79" s="128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8"/>
      <c r="U80" s="128"/>
    </row>
    <row r="81" spans="2:47" s="1" customFormat="1" ht="18" customHeight="1">
      <c r="B81" s="34"/>
      <c r="C81" s="30" t="s">
        <v>23</v>
      </c>
      <c r="D81" s="35"/>
      <c r="E81" s="35"/>
      <c r="F81" s="28" t="str">
        <f>F9</f>
        <v>Senica</v>
      </c>
      <c r="G81" s="35"/>
      <c r="H81" s="35"/>
      <c r="I81" s="35"/>
      <c r="J81" s="35"/>
      <c r="K81" s="30" t="s">
        <v>25</v>
      </c>
      <c r="L81" s="35"/>
      <c r="M81" s="248">
        <f>IF(O9="","",O9)</f>
        <v>43440</v>
      </c>
      <c r="N81" s="248"/>
      <c r="O81" s="248"/>
      <c r="P81" s="248"/>
      <c r="Q81" s="35"/>
      <c r="R81" s="36"/>
      <c r="T81" s="128"/>
      <c r="U81" s="128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8"/>
      <c r="U82" s="128"/>
    </row>
    <row r="83" spans="2:47" s="1" customFormat="1">
      <c r="B83" s="34"/>
      <c r="C83" s="30" t="s">
        <v>26</v>
      </c>
      <c r="D83" s="35"/>
      <c r="E83" s="35"/>
      <c r="F83" s="28" t="str">
        <f>E12</f>
        <v>Mesto Senica</v>
      </c>
      <c r="G83" s="35"/>
      <c r="H83" s="35"/>
      <c r="I83" s="35"/>
      <c r="J83" s="35"/>
      <c r="K83" s="30" t="s">
        <v>32</v>
      </c>
      <c r="L83" s="35"/>
      <c r="M83" s="208" t="str">
        <f>E18</f>
        <v xml:space="preserve"> </v>
      </c>
      <c r="N83" s="208"/>
      <c r="O83" s="208"/>
      <c r="P83" s="208"/>
      <c r="Q83" s="208"/>
      <c r="R83" s="36"/>
      <c r="T83" s="128"/>
      <c r="U83" s="128"/>
    </row>
    <row r="84" spans="2:47" s="1" customFormat="1" ht="14.45" customHeight="1">
      <c r="B84" s="34"/>
      <c r="C84" s="30" t="s">
        <v>30</v>
      </c>
      <c r="D84" s="35"/>
      <c r="E84" s="35"/>
      <c r="F84" s="28" t="str">
        <f>IF(E15="","",E15)</f>
        <v>Vyplň údaj</v>
      </c>
      <c r="G84" s="35"/>
      <c r="H84" s="35"/>
      <c r="I84" s="35"/>
      <c r="J84" s="35"/>
      <c r="K84" s="30" t="s">
        <v>35</v>
      </c>
      <c r="L84" s="35"/>
      <c r="M84" s="208" t="str">
        <f>E21</f>
        <v>Ing. Juraj Havetta</v>
      </c>
      <c r="N84" s="208"/>
      <c r="O84" s="208"/>
      <c r="P84" s="208"/>
      <c r="Q84" s="208"/>
      <c r="R84" s="36"/>
      <c r="T84" s="128"/>
      <c r="U84" s="128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8"/>
      <c r="U85" s="128"/>
    </row>
    <row r="86" spans="2:47" s="1" customFormat="1" ht="29.25" customHeight="1">
      <c r="B86" s="34"/>
      <c r="C86" s="249" t="s">
        <v>115</v>
      </c>
      <c r="D86" s="250"/>
      <c r="E86" s="250"/>
      <c r="F86" s="250"/>
      <c r="G86" s="250"/>
      <c r="H86" s="117"/>
      <c r="I86" s="117"/>
      <c r="J86" s="117"/>
      <c r="K86" s="117"/>
      <c r="L86" s="117"/>
      <c r="M86" s="117"/>
      <c r="N86" s="249" t="s">
        <v>116</v>
      </c>
      <c r="O86" s="250"/>
      <c r="P86" s="250"/>
      <c r="Q86" s="250"/>
      <c r="R86" s="36"/>
      <c r="T86" s="128"/>
      <c r="U86" s="128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8"/>
      <c r="U87" s="128"/>
    </row>
    <row r="88" spans="2:47" s="1" customFormat="1" ht="29.25" customHeight="1">
      <c r="B88" s="34"/>
      <c r="C88" s="129" t="s">
        <v>117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12">
        <f>N122</f>
        <v>0</v>
      </c>
      <c r="O88" s="251"/>
      <c r="P88" s="251"/>
      <c r="Q88" s="251"/>
      <c r="R88" s="36"/>
      <c r="T88" s="128"/>
      <c r="U88" s="128"/>
      <c r="AU88" s="19" t="s">
        <v>118</v>
      </c>
    </row>
    <row r="89" spans="2:47" s="6" customFormat="1" ht="24.95" customHeight="1">
      <c r="B89" s="130"/>
      <c r="C89" s="131"/>
      <c r="D89" s="132" t="s">
        <v>119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52">
        <f>N123</f>
        <v>0</v>
      </c>
      <c r="O89" s="253"/>
      <c r="P89" s="253"/>
      <c r="Q89" s="253"/>
      <c r="R89" s="133"/>
      <c r="T89" s="134"/>
      <c r="U89" s="134"/>
    </row>
    <row r="90" spans="2:47" s="7" customFormat="1" ht="19.899999999999999" customHeight="1">
      <c r="B90" s="135"/>
      <c r="C90" s="136"/>
      <c r="D90" s="105" t="s">
        <v>120</v>
      </c>
      <c r="E90" s="136"/>
      <c r="F90" s="136"/>
      <c r="G90" s="136"/>
      <c r="H90" s="136"/>
      <c r="I90" s="136"/>
      <c r="J90" s="136"/>
      <c r="K90" s="136"/>
      <c r="L90" s="136"/>
      <c r="M90" s="136"/>
      <c r="N90" s="209">
        <f>N124</f>
        <v>0</v>
      </c>
      <c r="O90" s="254"/>
      <c r="P90" s="254"/>
      <c r="Q90" s="254"/>
      <c r="R90" s="137"/>
      <c r="T90" s="138"/>
      <c r="U90" s="138"/>
    </row>
    <row r="91" spans="2:47" s="7" customFormat="1" ht="19.899999999999999" customHeight="1">
      <c r="B91" s="135"/>
      <c r="C91" s="136"/>
      <c r="D91" s="105" t="s">
        <v>121</v>
      </c>
      <c r="E91" s="136"/>
      <c r="F91" s="136"/>
      <c r="G91" s="136"/>
      <c r="H91" s="136"/>
      <c r="I91" s="136"/>
      <c r="J91" s="136"/>
      <c r="K91" s="136"/>
      <c r="L91" s="136"/>
      <c r="M91" s="136"/>
      <c r="N91" s="209">
        <f>N128</f>
        <v>0</v>
      </c>
      <c r="O91" s="254"/>
      <c r="P91" s="254"/>
      <c r="Q91" s="254"/>
      <c r="R91" s="137"/>
      <c r="T91" s="138"/>
      <c r="U91" s="138"/>
    </row>
    <row r="92" spans="2:47" s="6" customFormat="1" ht="24.95" customHeight="1">
      <c r="B92" s="130"/>
      <c r="C92" s="131"/>
      <c r="D92" s="132" t="s">
        <v>122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52">
        <f>N138</f>
        <v>0</v>
      </c>
      <c r="O92" s="253"/>
      <c r="P92" s="253"/>
      <c r="Q92" s="253"/>
      <c r="R92" s="133"/>
      <c r="T92" s="134"/>
      <c r="U92" s="134"/>
    </row>
    <row r="93" spans="2:47" s="7" customFormat="1" ht="19.899999999999999" customHeight="1">
      <c r="B93" s="135"/>
      <c r="C93" s="136"/>
      <c r="D93" s="105" t="s">
        <v>123</v>
      </c>
      <c r="E93" s="136"/>
      <c r="F93" s="136"/>
      <c r="G93" s="136"/>
      <c r="H93" s="136"/>
      <c r="I93" s="136"/>
      <c r="J93" s="136"/>
      <c r="K93" s="136"/>
      <c r="L93" s="136"/>
      <c r="M93" s="136"/>
      <c r="N93" s="209">
        <f>N139</f>
        <v>0</v>
      </c>
      <c r="O93" s="254"/>
      <c r="P93" s="254"/>
      <c r="Q93" s="254"/>
      <c r="R93" s="137"/>
      <c r="T93" s="138"/>
      <c r="U93" s="138"/>
    </row>
    <row r="94" spans="2:47" s="7" customFormat="1" ht="19.899999999999999" customHeight="1">
      <c r="B94" s="135"/>
      <c r="C94" s="136"/>
      <c r="D94" s="105" t="s">
        <v>124</v>
      </c>
      <c r="E94" s="136"/>
      <c r="F94" s="136"/>
      <c r="G94" s="136"/>
      <c r="H94" s="136"/>
      <c r="I94" s="136"/>
      <c r="J94" s="136"/>
      <c r="K94" s="136"/>
      <c r="L94" s="136"/>
      <c r="M94" s="136"/>
      <c r="N94" s="209">
        <f>N149</f>
        <v>0</v>
      </c>
      <c r="O94" s="254"/>
      <c r="P94" s="254"/>
      <c r="Q94" s="254"/>
      <c r="R94" s="137"/>
      <c r="T94" s="138"/>
      <c r="U94" s="138"/>
    </row>
    <row r="95" spans="2:47" s="6" customFormat="1" ht="21.75" customHeight="1">
      <c r="B95" s="130"/>
      <c r="C95" s="131"/>
      <c r="D95" s="132" t="s">
        <v>125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56">
        <f>N157</f>
        <v>0</v>
      </c>
      <c r="O95" s="253"/>
      <c r="P95" s="253"/>
      <c r="Q95" s="253"/>
      <c r="R95" s="133"/>
      <c r="T95" s="134"/>
      <c r="U95" s="134"/>
    </row>
    <row r="96" spans="2:47" s="1" customFormat="1" ht="21.7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  <c r="T96" s="128"/>
      <c r="U96" s="128"/>
    </row>
    <row r="97" spans="2:65" s="1" customFormat="1" ht="29.25" customHeight="1">
      <c r="B97" s="34"/>
      <c r="C97" s="129" t="s">
        <v>126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51">
        <f>ROUND(N98+N99+N100+N101+N102+N103,2)</f>
        <v>0</v>
      </c>
      <c r="O97" s="255"/>
      <c r="P97" s="255"/>
      <c r="Q97" s="255"/>
      <c r="R97" s="36"/>
      <c r="T97" s="139"/>
      <c r="U97" s="140" t="s">
        <v>41</v>
      </c>
    </row>
    <row r="98" spans="2:65" s="1" customFormat="1" ht="18" customHeight="1">
      <c r="B98" s="34"/>
      <c r="C98" s="35"/>
      <c r="D98" s="220" t="s">
        <v>127</v>
      </c>
      <c r="E98" s="221"/>
      <c r="F98" s="221"/>
      <c r="G98" s="221"/>
      <c r="H98" s="221"/>
      <c r="I98" s="35"/>
      <c r="J98" s="35"/>
      <c r="K98" s="35"/>
      <c r="L98" s="35"/>
      <c r="M98" s="35"/>
      <c r="N98" s="222">
        <f>ROUND(N88*T98,2)</f>
        <v>0</v>
      </c>
      <c r="O98" s="209"/>
      <c r="P98" s="209"/>
      <c r="Q98" s="209"/>
      <c r="R98" s="36"/>
      <c r="S98" s="141"/>
      <c r="T98" s="142"/>
      <c r="U98" s="143" t="s">
        <v>44</v>
      </c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4" t="s">
        <v>128</v>
      </c>
      <c r="AZ98" s="141"/>
      <c r="BA98" s="141"/>
      <c r="BB98" s="141"/>
      <c r="BC98" s="141"/>
      <c r="BD98" s="141"/>
      <c r="BE98" s="145">
        <f t="shared" ref="BE98:BE103" si="0">IF(U98="základná",N98,0)</f>
        <v>0</v>
      </c>
      <c r="BF98" s="145">
        <f t="shared" ref="BF98:BF103" si="1">IF(U98="znížená",N98,0)</f>
        <v>0</v>
      </c>
      <c r="BG98" s="145">
        <f t="shared" ref="BG98:BG103" si="2">IF(U98="zákl. prenesená",N98,0)</f>
        <v>0</v>
      </c>
      <c r="BH98" s="145">
        <f t="shared" ref="BH98:BH103" si="3">IF(U98="zníž. prenesená",N98,0)</f>
        <v>0</v>
      </c>
      <c r="BI98" s="145">
        <f t="shared" ref="BI98:BI103" si="4">IF(U98="nulová",N98,0)</f>
        <v>0</v>
      </c>
      <c r="BJ98" s="144" t="s">
        <v>129</v>
      </c>
      <c r="BK98" s="141"/>
      <c r="BL98" s="141"/>
      <c r="BM98" s="141"/>
    </row>
    <row r="99" spans="2:65" s="1" customFormat="1" ht="18" customHeight="1">
      <c r="B99" s="34"/>
      <c r="C99" s="35"/>
      <c r="D99" s="220" t="s">
        <v>130</v>
      </c>
      <c r="E99" s="221"/>
      <c r="F99" s="221"/>
      <c r="G99" s="221"/>
      <c r="H99" s="221"/>
      <c r="I99" s="35"/>
      <c r="J99" s="35"/>
      <c r="K99" s="35"/>
      <c r="L99" s="35"/>
      <c r="M99" s="35"/>
      <c r="N99" s="222">
        <f>ROUND(N88*T99,2)</f>
        <v>0</v>
      </c>
      <c r="O99" s="209"/>
      <c r="P99" s="209"/>
      <c r="Q99" s="209"/>
      <c r="R99" s="36"/>
      <c r="S99" s="141"/>
      <c r="T99" s="142"/>
      <c r="U99" s="143" t="s">
        <v>44</v>
      </c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4" t="s">
        <v>128</v>
      </c>
      <c r="AZ99" s="141"/>
      <c r="BA99" s="141"/>
      <c r="BB99" s="141"/>
      <c r="BC99" s="141"/>
      <c r="BD99" s="141"/>
      <c r="BE99" s="145">
        <f t="shared" si="0"/>
        <v>0</v>
      </c>
      <c r="BF99" s="145">
        <f t="shared" si="1"/>
        <v>0</v>
      </c>
      <c r="BG99" s="145">
        <f t="shared" si="2"/>
        <v>0</v>
      </c>
      <c r="BH99" s="145">
        <f t="shared" si="3"/>
        <v>0</v>
      </c>
      <c r="BI99" s="145">
        <f t="shared" si="4"/>
        <v>0</v>
      </c>
      <c r="BJ99" s="144" t="s">
        <v>129</v>
      </c>
      <c r="BK99" s="141"/>
      <c r="BL99" s="141"/>
      <c r="BM99" s="141"/>
    </row>
    <row r="100" spans="2:65" s="1" customFormat="1" ht="18" customHeight="1">
      <c r="B100" s="34"/>
      <c r="C100" s="35"/>
      <c r="D100" s="220" t="s">
        <v>131</v>
      </c>
      <c r="E100" s="221"/>
      <c r="F100" s="221"/>
      <c r="G100" s="221"/>
      <c r="H100" s="221"/>
      <c r="I100" s="35"/>
      <c r="J100" s="35"/>
      <c r="K100" s="35"/>
      <c r="L100" s="35"/>
      <c r="M100" s="35"/>
      <c r="N100" s="222">
        <f>ROUND(N88*T100,2)</f>
        <v>0</v>
      </c>
      <c r="O100" s="209"/>
      <c r="P100" s="209"/>
      <c r="Q100" s="209"/>
      <c r="R100" s="36"/>
      <c r="S100" s="141"/>
      <c r="T100" s="142"/>
      <c r="U100" s="143" t="s">
        <v>44</v>
      </c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4" t="s">
        <v>128</v>
      </c>
      <c r="AZ100" s="141"/>
      <c r="BA100" s="141"/>
      <c r="BB100" s="141"/>
      <c r="BC100" s="141"/>
      <c r="BD100" s="141"/>
      <c r="BE100" s="145">
        <f t="shared" si="0"/>
        <v>0</v>
      </c>
      <c r="BF100" s="145">
        <f t="shared" si="1"/>
        <v>0</v>
      </c>
      <c r="BG100" s="145">
        <f t="shared" si="2"/>
        <v>0</v>
      </c>
      <c r="BH100" s="145">
        <f t="shared" si="3"/>
        <v>0</v>
      </c>
      <c r="BI100" s="145">
        <f t="shared" si="4"/>
        <v>0</v>
      </c>
      <c r="BJ100" s="144" t="s">
        <v>129</v>
      </c>
      <c r="BK100" s="141"/>
      <c r="BL100" s="141"/>
      <c r="BM100" s="141"/>
    </row>
    <row r="101" spans="2:65" s="1" customFormat="1" ht="18" customHeight="1">
      <c r="B101" s="34"/>
      <c r="C101" s="35"/>
      <c r="D101" s="220" t="s">
        <v>132</v>
      </c>
      <c r="E101" s="221"/>
      <c r="F101" s="221"/>
      <c r="G101" s="221"/>
      <c r="H101" s="221"/>
      <c r="I101" s="35"/>
      <c r="J101" s="35"/>
      <c r="K101" s="35"/>
      <c r="L101" s="35"/>
      <c r="M101" s="35"/>
      <c r="N101" s="222">
        <f>ROUND(N88*T101,2)</f>
        <v>0</v>
      </c>
      <c r="O101" s="209"/>
      <c r="P101" s="209"/>
      <c r="Q101" s="209"/>
      <c r="R101" s="36"/>
      <c r="S101" s="141"/>
      <c r="T101" s="142"/>
      <c r="U101" s="143" t="s">
        <v>44</v>
      </c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4" t="s">
        <v>128</v>
      </c>
      <c r="AZ101" s="141"/>
      <c r="BA101" s="141"/>
      <c r="BB101" s="141"/>
      <c r="BC101" s="141"/>
      <c r="BD101" s="141"/>
      <c r="BE101" s="145">
        <f t="shared" si="0"/>
        <v>0</v>
      </c>
      <c r="BF101" s="145">
        <f t="shared" si="1"/>
        <v>0</v>
      </c>
      <c r="BG101" s="145">
        <f t="shared" si="2"/>
        <v>0</v>
      </c>
      <c r="BH101" s="145">
        <f t="shared" si="3"/>
        <v>0</v>
      </c>
      <c r="BI101" s="145">
        <f t="shared" si="4"/>
        <v>0</v>
      </c>
      <c r="BJ101" s="144" t="s">
        <v>129</v>
      </c>
      <c r="BK101" s="141"/>
      <c r="BL101" s="141"/>
      <c r="BM101" s="141"/>
    </row>
    <row r="102" spans="2:65" s="1" customFormat="1" ht="18" customHeight="1">
      <c r="B102" s="34"/>
      <c r="C102" s="35"/>
      <c r="D102" s="220" t="s">
        <v>133</v>
      </c>
      <c r="E102" s="221"/>
      <c r="F102" s="221"/>
      <c r="G102" s="221"/>
      <c r="H102" s="221"/>
      <c r="I102" s="35"/>
      <c r="J102" s="35"/>
      <c r="K102" s="35"/>
      <c r="L102" s="35"/>
      <c r="M102" s="35"/>
      <c r="N102" s="222">
        <f>ROUND(N88*T102,2)</f>
        <v>0</v>
      </c>
      <c r="O102" s="209"/>
      <c r="P102" s="209"/>
      <c r="Q102" s="209"/>
      <c r="R102" s="36"/>
      <c r="S102" s="141"/>
      <c r="T102" s="142"/>
      <c r="U102" s="143" t="s">
        <v>44</v>
      </c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4" t="s">
        <v>128</v>
      </c>
      <c r="AZ102" s="141"/>
      <c r="BA102" s="141"/>
      <c r="BB102" s="141"/>
      <c r="BC102" s="141"/>
      <c r="BD102" s="141"/>
      <c r="BE102" s="145">
        <f t="shared" si="0"/>
        <v>0</v>
      </c>
      <c r="BF102" s="145">
        <f t="shared" si="1"/>
        <v>0</v>
      </c>
      <c r="BG102" s="145">
        <f t="shared" si="2"/>
        <v>0</v>
      </c>
      <c r="BH102" s="145">
        <f t="shared" si="3"/>
        <v>0</v>
      </c>
      <c r="BI102" s="145">
        <f t="shared" si="4"/>
        <v>0</v>
      </c>
      <c r="BJ102" s="144" t="s">
        <v>129</v>
      </c>
      <c r="BK102" s="141"/>
      <c r="BL102" s="141"/>
      <c r="BM102" s="141"/>
    </row>
    <row r="103" spans="2:65" s="1" customFormat="1" ht="18" customHeight="1">
      <c r="B103" s="34"/>
      <c r="C103" s="35"/>
      <c r="D103" s="105" t="s">
        <v>134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222">
        <f>ROUND(N88*T103,2)</f>
        <v>0</v>
      </c>
      <c r="O103" s="209"/>
      <c r="P103" s="209"/>
      <c r="Q103" s="209"/>
      <c r="R103" s="36"/>
      <c r="S103" s="141"/>
      <c r="T103" s="146"/>
      <c r="U103" s="147" t="s">
        <v>44</v>
      </c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4" t="s">
        <v>135</v>
      </c>
      <c r="AZ103" s="141"/>
      <c r="BA103" s="141"/>
      <c r="BB103" s="141"/>
      <c r="BC103" s="141"/>
      <c r="BD103" s="141"/>
      <c r="BE103" s="145">
        <f t="shared" si="0"/>
        <v>0</v>
      </c>
      <c r="BF103" s="145">
        <f t="shared" si="1"/>
        <v>0</v>
      </c>
      <c r="BG103" s="145">
        <f t="shared" si="2"/>
        <v>0</v>
      </c>
      <c r="BH103" s="145">
        <f t="shared" si="3"/>
        <v>0</v>
      </c>
      <c r="BI103" s="145">
        <f t="shared" si="4"/>
        <v>0</v>
      </c>
      <c r="BJ103" s="144" t="s">
        <v>129</v>
      </c>
      <c r="BK103" s="141"/>
      <c r="BL103" s="141"/>
      <c r="BM103" s="141"/>
    </row>
    <row r="104" spans="2:65" s="1" customFormat="1" ht="13.5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  <c r="T104" s="128"/>
      <c r="U104" s="128"/>
    </row>
    <row r="105" spans="2:65" s="1" customFormat="1" ht="29.25" customHeight="1">
      <c r="B105" s="34"/>
      <c r="C105" s="116" t="s">
        <v>104</v>
      </c>
      <c r="D105" s="117"/>
      <c r="E105" s="117"/>
      <c r="F105" s="117"/>
      <c r="G105" s="117"/>
      <c r="H105" s="117"/>
      <c r="I105" s="117"/>
      <c r="J105" s="117"/>
      <c r="K105" s="117"/>
      <c r="L105" s="234">
        <f>ROUND(SUM(N88+N97),2)</f>
        <v>0</v>
      </c>
      <c r="M105" s="234"/>
      <c r="N105" s="234"/>
      <c r="O105" s="234"/>
      <c r="P105" s="234"/>
      <c r="Q105" s="234"/>
      <c r="R105" s="36"/>
      <c r="T105" s="128"/>
      <c r="U105" s="128"/>
    </row>
    <row r="106" spans="2:65" s="1" customFormat="1" ht="6.95" customHeigh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60"/>
      <c r="T106" s="128"/>
      <c r="U106" s="128"/>
    </row>
    <row r="110" spans="2:65" s="1" customFormat="1" ht="6.95" customHeight="1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spans="2:65" s="1" customFormat="1" ht="36.950000000000003" customHeight="1">
      <c r="B111" s="34"/>
      <c r="C111" s="204" t="s">
        <v>136</v>
      </c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36"/>
    </row>
    <row r="112" spans="2:65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1" customFormat="1" ht="30" customHeight="1">
      <c r="B113" s="34"/>
      <c r="C113" s="30" t="s">
        <v>18</v>
      </c>
      <c r="D113" s="35"/>
      <c r="E113" s="35"/>
      <c r="F113" s="246" t="str">
        <f>F6</f>
        <v>Modernizácia odborných učební v ZŠ V.Paulínyho-Tótha, Senica - stavebné úpravy</v>
      </c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35"/>
      <c r="R113" s="36"/>
    </row>
    <row r="114" spans="2:65" s="1" customFormat="1" ht="36.950000000000003" customHeight="1">
      <c r="B114" s="34"/>
      <c r="C114" s="68" t="s">
        <v>111</v>
      </c>
      <c r="D114" s="35"/>
      <c r="E114" s="35"/>
      <c r="F114" s="218" t="str">
        <f>F7</f>
        <v>01 - Biologická učebňa</v>
      </c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35"/>
      <c r="R114" s="36"/>
    </row>
    <row r="115" spans="2:65" s="1" customFormat="1" ht="6.9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5" s="1" customFormat="1" ht="18" customHeight="1">
      <c r="B116" s="34"/>
      <c r="C116" s="30" t="s">
        <v>23</v>
      </c>
      <c r="D116" s="35"/>
      <c r="E116" s="35"/>
      <c r="F116" s="28" t="str">
        <f>F9</f>
        <v>Senica</v>
      </c>
      <c r="G116" s="35"/>
      <c r="H116" s="35"/>
      <c r="I116" s="35"/>
      <c r="J116" s="35"/>
      <c r="K116" s="30" t="s">
        <v>25</v>
      </c>
      <c r="L116" s="35"/>
      <c r="M116" s="248">
        <f>IF(O9="","",O9)</f>
        <v>43440</v>
      </c>
      <c r="N116" s="248"/>
      <c r="O116" s="248"/>
      <c r="P116" s="248"/>
      <c r="Q116" s="35"/>
      <c r="R116" s="36"/>
    </row>
    <row r="117" spans="2:65" s="1" customFormat="1" ht="6.9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65" s="1" customFormat="1">
      <c r="B118" s="34"/>
      <c r="C118" s="30" t="s">
        <v>26</v>
      </c>
      <c r="D118" s="35"/>
      <c r="E118" s="35"/>
      <c r="F118" s="28" t="str">
        <f>E12</f>
        <v>Mesto Senica</v>
      </c>
      <c r="G118" s="35"/>
      <c r="H118" s="35"/>
      <c r="I118" s="35"/>
      <c r="J118" s="35"/>
      <c r="K118" s="30" t="s">
        <v>32</v>
      </c>
      <c r="L118" s="35"/>
      <c r="M118" s="208" t="str">
        <f>E18</f>
        <v xml:space="preserve"> </v>
      </c>
      <c r="N118" s="208"/>
      <c r="O118" s="208"/>
      <c r="P118" s="208"/>
      <c r="Q118" s="208"/>
      <c r="R118" s="36"/>
    </row>
    <row r="119" spans="2:65" s="1" customFormat="1" ht="14.45" customHeight="1">
      <c r="B119" s="34"/>
      <c r="C119" s="30" t="s">
        <v>30</v>
      </c>
      <c r="D119" s="35"/>
      <c r="E119" s="35"/>
      <c r="F119" s="28" t="str">
        <f>IF(E15="","",E15)</f>
        <v>Vyplň údaj</v>
      </c>
      <c r="G119" s="35"/>
      <c r="H119" s="35"/>
      <c r="I119" s="35"/>
      <c r="J119" s="35"/>
      <c r="K119" s="30" t="s">
        <v>35</v>
      </c>
      <c r="L119" s="35"/>
      <c r="M119" s="208" t="str">
        <f>E21</f>
        <v>Ing. Juraj Havetta</v>
      </c>
      <c r="N119" s="208"/>
      <c r="O119" s="208"/>
      <c r="P119" s="208"/>
      <c r="Q119" s="208"/>
      <c r="R119" s="36"/>
    </row>
    <row r="120" spans="2:65" s="1" customFormat="1" ht="10.35" customHeight="1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</row>
    <row r="121" spans="2:65" s="8" customFormat="1" ht="29.25" customHeight="1">
      <c r="B121" s="148"/>
      <c r="C121" s="149" t="s">
        <v>137</v>
      </c>
      <c r="D121" s="150" t="s">
        <v>138</v>
      </c>
      <c r="E121" s="150" t="s">
        <v>59</v>
      </c>
      <c r="F121" s="257" t="s">
        <v>139</v>
      </c>
      <c r="G121" s="257"/>
      <c r="H121" s="257"/>
      <c r="I121" s="257"/>
      <c r="J121" s="150" t="s">
        <v>140</v>
      </c>
      <c r="K121" s="150" t="s">
        <v>141</v>
      </c>
      <c r="L121" s="257" t="s">
        <v>142</v>
      </c>
      <c r="M121" s="257"/>
      <c r="N121" s="257" t="s">
        <v>116</v>
      </c>
      <c r="O121" s="257"/>
      <c r="P121" s="257"/>
      <c r="Q121" s="258"/>
      <c r="R121" s="151"/>
      <c r="T121" s="79" t="s">
        <v>143</v>
      </c>
      <c r="U121" s="80" t="s">
        <v>41</v>
      </c>
      <c r="V121" s="80" t="s">
        <v>144</v>
      </c>
      <c r="W121" s="80" t="s">
        <v>145</v>
      </c>
      <c r="X121" s="80" t="s">
        <v>146</v>
      </c>
      <c r="Y121" s="80" t="s">
        <v>147</v>
      </c>
      <c r="Z121" s="80" t="s">
        <v>148</v>
      </c>
      <c r="AA121" s="81" t="s">
        <v>149</v>
      </c>
    </row>
    <row r="122" spans="2:65" s="1" customFormat="1" ht="29.25" customHeight="1">
      <c r="B122" s="34"/>
      <c r="C122" s="83" t="s">
        <v>113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259">
        <f>BK122</f>
        <v>0</v>
      </c>
      <c r="O122" s="260"/>
      <c r="P122" s="260"/>
      <c r="Q122" s="260"/>
      <c r="R122" s="36"/>
      <c r="T122" s="82"/>
      <c r="U122" s="50"/>
      <c r="V122" s="50"/>
      <c r="W122" s="152">
        <f>W123+W138+W157</f>
        <v>0</v>
      </c>
      <c r="X122" s="50"/>
      <c r="Y122" s="152">
        <f>Y123+Y138+Y157</f>
        <v>2.0971228000000002</v>
      </c>
      <c r="Z122" s="50"/>
      <c r="AA122" s="153">
        <f>AA123+AA138+AA157</f>
        <v>0.21450999999999998</v>
      </c>
      <c r="AT122" s="19" t="s">
        <v>76</v>
      </c>
      <c r="AU122" s="19" t="s">
        <v>118</v>
      </c>
      <c r="BK122" s="154">
        <f>BK123+BK138+BK157</f>
        <v>0</v>
      </c>
    </row>
    <row r="123" spans="2:65" s="9" customFormat="1" ht="37.35" customHeight="1">
      <c r="B123" s="155"/>
      <c r="C123" s="156"/>
      <c r="D123" s="157" t="s">
        <v>119</v>
      </c>
      <c r="E123" s="157"/>
      <c r="F123" s="157"/>
      <c r="G123" s="157"/>
      <c r="H123" s="157"/>
      <c r="I123" s="157"/>
      <c r="J123" s="157"/>
      <c r="K123" s="157"/>
      <c r="L123" s="157"/>
      <c r="M123" s="157"/>
      <c r="N123" s="256">
        <f>BK123</f>
        <v>0</v>
      </c>
      <c r="O123" s="252"/>
      <c r="P123" s="252"/>
      <c r="Q123" s="252"/>
      <c r="R123" s="158"/>
      <c r="T123" s="159"/>
      <c r="U123" s="156"/>
      <c r="V123" s="156"/>
      <c r="W123" s="160">
        <f>W124+W128</f>
        <v>0</v>
      </c>
      <c r="X123" s="156"/>
      <c r="Y123" s="160">
        <f>Y124+Y128</f>
        <v>0.48506000000000005</v>
      </c>
      <c r="Z123" s="156"/>
      <c r="AA123" s="161">
        <f>AA124+AA128</f>
        <v>0.21450999999999998</v>
      </c>
      <c r="AR123" s="162" t="s">
        <v>85</v>
      </c>
      <c r="AT123" s="163" t="s">
        <v>76</v>
      </c>
      <c r="AU123" s="163" t="s">
        <v>77</v>
      </c>
      <c r="AY123" s="162" t="s">
        <v>150</v>
      </c>
      <c r="BK123" s="164">
        <f>BK124+BK128</f>
        <v>0</v>
      </c>
    </row>
    <row r="124" spans="2:65" s="9" customFormat="1" ht="19.899999999999999" customHeight="1">
      <c r="B124" s="155"/>
      <c r="C124" s="156"/>
      <c r="D124" s="165" t="s">
        <v>120</v>
      </c>
      <c r="E124" s="165"/>
      <c r="F124" s="165"/>
      <c r="G124" s="165"/>
      <c r="H124" s="165"/>
      <c r="I124" s="165"/>
      <c r="J124" s="165"/>
      <c r="K124" s="165"/>
      <c r="L124" s="165"/>
      <c r="M124" s="165"/>
      <c r="N124" s="264">
        <f>BK124</f>
        <v>0</v>
      </c>
      <c r="O124" s="265"/>
      <c r="P124" s="265"/>
      <c r="Q124" s="265"/>
      <c r="R124" s="158"/>
      <c r="T124" s="159"/>
      <c r="U124" s="156"/>
      <c r="V124" s="156"/>
      <c r="W124" s="160">
        <f>SUM(W125:W127)</f>
        <v>0</v>
      </c>
      <c r="X124" s="156"/>
      <c r="Y124" s="160">
        <f>SUM(Y125:Y127)</f>
        <v>0.48506000000000005</v>
      </c>
      <c r="Z124" s="156"/>
      <c r="AA124" s="161">
        <f>SUM(AA125:AA127)</f>
        <v>0</v>
      </c>
      <c r="AR124" s="162" t="s">
        <v>85</v>
      </c>
      <c r="AT124" s="163" t="s">
        <v>76</v>
      </c>
      <c r="AU124" s="163" t="s">
        <v>85</v>
      </c>
      <c r="AY124" s="162" t="s">
        <v>150</v>
      </c>
      <c r="BK124" s="164">
        <f>SUM(BK125:BK127)</f>
        <v>0</v>
      </c>
    </row>
    <row r="125" spans="2:65" s="1" customFormat="1" ht="25.5" customHeight="1">
      <c r="B125" s="34"/>
      <c r="C125" s="166" t="s">
        <v>85</v>
      </c>
      <c r="D125" s="166" t="s">
        <v>151</v>
      </c>
      <c r="E125" s="167" t="s">
        <v>152</v>
      </c>
      <c r="F125" s="237" t="s">
        <v>153</v>
      </c>
      <c r="G125" s="237"/>
      <c r="H125" s="237"/>
      <c r="I125" s="237"/>
      <c r="J125" s="168" t="s">
        <v>154</v>
      </c>
      <c r="K125" s="169">
        <v>31.6</v>
      </c>
      <c r="L125" s="261">
        <v>0</v>
      </c>
      <c r="M125" s="262"/>
      <c r="N125" s="263">
        <f>ROUND(L125*K125,2)</f>
        <v>0</v>
      </c>
      <c r="O125" s="263"/>
      <c r="P125" s="263"/>
      <c r="Q125" s="263"/>
      <c r="R125" s="36"/>
      <c r="T125" s="170" t="s">
        <v>21</v>
      </c>
      <c r="U125" s="43" t="s">
        <v>44</v>
      </c>
      <c r="V125" s="35"/>
      <c r="W125" s="171">
        <f>V125*K125</f>
        <v>0</v>
      </c>
      <c r="X125" s="171">
        <v>2.8E-3</v>
      </c>
      <c r="Y125" s="171">
        <f>X125*K125</f>
        <v>8.8480000000000003E-2</v>
      </c>
      <c r="Z125" s="171">
        <v>0</v>
      </c>
      <c r="AA125" s="172">
        <f>Z125*K125</f>
        <v>0</v>
      </c>
      <c r="AR125" s="19" t="s">
        <v>155</v>
      </c>
      <c r="AT125" s="19" t="s">
        <v>151</v>
      </c>
      <c r="AU125" s="19" t="s">
        <v>129</v>
      </c>
      <c r="AY125" s="19" t="s">
        <v>150</v>
      </c>
      <c r="BE125" s="109">
        <f>IF(U125="základná",N125,0)</f>
        <v>0</v>
      </c>
      <c r="BF125" s="109">
        <f>IF(U125="znížená",N125,0)</f>
        <v>0</v>
      </c>
      <c r="BG125" s="109">
        <f>IF(U125="zákl. prenesená",N125,0)</f>
        <v>0</v>
      </c>
      <c r="BH125" s="109">
        <f>IF(U125="zníž. prenesená",N125,0)</f>
        <v>0</v>
      </c>
      <c r="BI125" s="109">
        <f>IF(U125="nulová",N125,0)</f>
        <v>0</v>
      </c>
      <c r="BJ125" s="19" t="s">
        <v>129</v>
      </c>
      <c r="BK125" s="109">
        <f>ROUND(L125*K125,2)</f>
        <v>0</v>
      </c>
      <c r="BL125" s="19" t="s">
        <v>155</v>
      </c>
      <c r="BM125" s="19" t="s">
        <v>156</v>
      </c>
    </row>
    <row r="126" spans="2:65" s="10" customFormat="1" ht="16.5" customHeight="1">
      <c r="B126" s="173"/>
      <c r="C126" s="174"/>
      <c r="D126" s="174"/>
      <c r="E126" s="175" t="s">
        <v>21</v>
      </c>
      <c r="F126" s="238" t="s">
        <v>157</v>
      </c>
      <c r="G126" s="239"/>
      <c r="H126" s="239"/>
      <c r="I126" s="239"/>
      <c r="J126" s="174"/>
      <c r="K126" s="176">
        <v>31.6</v>
      </c>
      <c r="L126" s="174"/>
      <c r="M126" s="174"/>
      <c r="N126" s="174"/>
      <c r="O126" s="174"/>
      <c r="P126" s="174"/>
      <c r="Q126" s="174"/>
      <c r="R126" s="177"/>
      <c r="T126" s="178"/>
      <c r="U126" s="174"/>
      <c r="V126" s="174"/>
      <c r="W126" s="174"/>
      <c r="X126" s="174"/>
      <c r="Y126" s="174"/>
      <c r="Z126" s="174"/>
      <c r="AA126" s="179"/>
      <c r="AT126" s="180" t="s">
        <v>158</v>
      </c>
      <c r="AU126" s="180" t="s">
        <v>129</v>
      </c>
      <c r="AV126" s="10" t="s">
        <v>129</v>
      </c>
      <c r="AW126" s="10" t="s">
        <v>34</v>
      </c>
      <c r="AX126" s="10" t="s">
        <v>85</v>
      </c>
      <c r="AY126" s="180" t="s">
        <v>150</v>
      </c>
    </row>
    <row r="127" spans="2:65" s="1" customFormat="1" ht="38.25" customHeight="1">
      <c r="B127" s="34"/>
      <c r="C127" s="166" t="s">
        <v>129</v>
      </c>
      <c r="D127" s="166" t="s">
        <v>151</v>
      </c>
      <c r="E127" s="167" t="s">
        <v>159</v>
      </c>
      <c r="F127" s="237" t="s">
        <v>160</v>
      </c>
      <c r="G127" s="237"/>
      <c r="H127" s="237"/>
      <c r="I127" s="237"/>
      <c r="J127" s="168" t="s">
        <v>154</v>
      </c>
      <c r="K127" s="169">
        <v>31.6</v>
      </c>
      <c r="L127" s="261">
        <v>0</v>
      </c>
      <c r="M127" s="262"/>
      <c r="N127" s="263">
        <f>ROUND(L127*K127,2)</f>
        <v>0</v>
      </c>
      <c r="O127" s="263"/>
      <c r="P127" s="263"/>
      <c r="Q127" s="263"/>
      <c r="R127" s="36"/>
      <c r="T127" s="170" t="s">
        <v>21</v>
      </c>
      <c r="U127" s="43" t="s">
        <v>44</v>
      </c>
      <c r="V127" s="35"/>
      <c r="W127" s="171">
        <f>V127*K127</f>
        <v>0</v>
      </c>
      <c r="X127" s="171">
        <v>1.255E-2</v>
      </c>
      <c r="Y127" s="171">
        <f>X127*K127</f>
        <v>0.39658000000000004</v>
      </c>
      <c r="Z127" s="171">
        <v>0</v>
      </c>
      <c r="AA127" s="172">
        <f>Z127*K127</f>
        <v>0</v>
      </c>
      <c r="AR127" s="19" t="s">
        <v>155</v>
      </c>
      <c r="AT127" s="19" t="s">
        <v>151</v>
      </c>
      <c r="AU127" s="19" t="s">
        <v>129</v>
      </c>
      <c r="AY127" s="19" t="s">
        <v>150</v>
      </c>
      <c r="BE127" s="109">
        <f>IF(U127="základná",N127,0)</f>
        <v>0</v>
      </c>
      <c r="BF127" s="109">
        <f>IF(U127="znížená",N127,0)</f>
        <v>0</v>
      </c>
      <c r="BG127" s="109">
        <f>IF(U127="zákl. prenesená",N127,0)</f>
        <v>0</v>
      </c>
      <c r="BH127" s="109">
        <f>IF(U127="zníž. prenesená",N127,0)</f>
        <v>0</v>
      </c>
      <c r="BI127" s="109">
        <f>IF(U127="nulová",N127,0)</f>
        <v>0</v>
      </c>
      <c r="BJ127" s="19" t="s">
        <v>129</v>
      </c>
      <c r="BK127" s="109">
        <f>ROUND(L127*K127,2)</f>
        <v>0</v>
      </c>
      <c r="BL127" s="19" t="s">
        <v>155</v>
      </c>
      <c r="BM127" s="19" t="s">
        <v>161</v>
      </c>
    </row>
    <row r="128" spans="2:65" s="9" customFormat="1" ht="29.85" customHeight="1">
      <c r="B128" s="155"/>
      <c r="C128" s="156"/>
      <c r="D128" s="165" t="s">
        <v>121</v>
      </c>
      <c r="E128" s="165"/>
      <c r="F128" s="165"/>
      <c r="G128" s="165"/>
      <c r="H128" s="165"/>
      <c r="I128" s="165"/>
      <c r="J128" s="165"/>
      <c r="K128" s="165"/>
      <c r="L128" s="165"/>
      <c r="M128" s="165"/>
      <c r="N128" s="266">
        <f>BK128</f>
        <v>0</v>
      </c>
      <c r="O128" s="267"/>
      <c r="P128" s="267"/>
      <c r="Q128" s="267"/>
      <c r="R128" s="158"/>
      <c r="T128" s="159"/>
      <c r="U128" s="156"/>
      <c r="V128" s="156"/>
      <c r="W128" s="160">
        <f>SUM(W129:W137)</f>
        <v>0</v>
      </c>
      <c r="X128" s="156"/>
      <c r="Y128" s="160">
        <f>SUM(Y129:Y137)</f>
        <v>0</v>
      </c>
      <c r="Z128" s="156"/>
      <c r="AA128" s="161">
        <f>SUM(AA129:AA137)</f>
        <v>0.21450999999999998</v>
      </c>
      <c r="AR128" s="162" t="s">
        <v>85</v>
      </c>
      <c r="AT128" s="163" t="s">
        <v>76</v>
      </c>
      <c r="AU128" s="163" t="s">
        <v>85</v>
      </c>
      <c r="AY128" s="162" t="s">
        <v>150</v>
      </c>
      <c r="BK128" s="164">
        <f>SUM(BK129:BK137)</f>
        <v>0</v>
      </c>
    </row>
    <row r="129" spans="2:65" s="1" customFormat="1" ht="16.5" customHeight="1">
      <c r="B129" s="34"/>
      <c r="C129" s="166" t="s">
        <v>162</v>
      </c>
      <c r="D129" s="166" t="s">
        <v>151</v>
      </c>
      <c r="E129" s="167" t="s">
        <v>163</v>
      </c>
      <c r="F129" s="237" t="s">
        <v>164</v>
      </c>
      <c r="G129" s="237"/>
      <c r="H129" s="237"/>
      <c r="I129" s="237"/>
      <c r="J129" s="168" t="s">
        <v>154</v>
      </c>
      <c r="K129" s="169">
        <v>31.6</v>
      </c>
      <c r="L129" s="261">
        <v>0</v>
      </c>
      <c r="M129" s="262"/>
      <c r="N129" s="263">
        <f>ROUND(L129*K129,2)</f>
        <v>0</v>
      </c>
      <c r="O129" s="263"/>
      <c r="P129" s="263"/>
      <c r="Q129" s="263"/>
      <c r="R129" s="36"/>
      <c r="T129" s="170" t="s">
        <v>21</v>
      </c>
      <c r="U129" s="43" t="s">
        <v>44</v>
      </c>
      <c r="V129" s="35"/>
      <c r="W129" s="171">
        <f>V129*K129</f>
        <v>0</v>
      </c>
      <c r="X129" s="171">
        <v>0</v>
      </c>
      <c r="Y129" s="171">
        <f>X129*K129</f>
        <v>0</v>
      </c>
      <c r="Z129" s="171">
        <v>1E-3</v>
      </c>
      <c r="AA129" s="172">
        <f>Z129*K129</f>
        <v>3.1600000000000003E-2</v>
      </c>
      <c r="AR129" s="19" t="s">
        <v>165</v>
      </c>
      <c r="AT129" s="19" t="s">
        <v>151</v>
      </c>
      <c r="AU129" s="19" t="s">
        <v>129</v>
      </c>
      <c r="AY129" s="19" t="s">
        <v>150</v>
      </c>
      <c r="BE129" s="109">
        <f>IF(U129="základná",N129,0)</f>
        <v>0</v>
      </c>
      <c r="BF129" s="109">
        <f>IF(U129="znížená",N129,0)</f>
        <v>0</v>
      </c>
      <c r="BG129" s="109">
        <f>IF(U129="zákl. prenesená",N129,0)</f>
        <v>0</v>
      </c>
      <c r="BH129" s="109">
        <f>IF(U129="zníž. prenesená",N129,0)</f>
        <v>0</v>
      </c>
      <c r="BI129" s="109">
        <f>IF(U129="nulová",N129,0)</f>
        <v>0</v>
      </c>
      <c r="BJ129" s="19" t="s">
        <v>129</v>
      </c>
      <c r="BK129" s="109">
        <f>ROUND(L129*K129,2)</f>
        <v>0</v>
      </c>
      <c r="BL129" s="19" t="s">
        <v>165</v>
      </c>
      <c r="BM129" s="19" t="s">
        <v>166</v>
      </c>
    </row>
    <row r="130" spans="2:65" s="1" customFormat="1" ht="25.5" customHeight="1">
      <c r="B130" s="34"/>
      <c r="C130" s="166" t="s">
        <v>155</v>
      </c>
      <c r="D130" s="166" t="s">
        <v>151</v>
      </c>
      <c r="E130" s="167" t="s">
        <v>167</v>
      </c>
      <c r="F130" s="237" t="s">
        <v>168</v>
      </c>
      <c r="G130" s="237"/>
      <c r="H130" s="237"/>
      <c r="I130" s="237"/>
      <c r="J130" s="168" t="s">
        <v>169</v>
      </c>
      <c r="K130" s="169">
        <v>60.97</v>
      </c>
      <c r="L130" s="261">
        <v>0</v>
      </c>
      <c r="M130" s="262"/>
      <c r="N130" s="263">
        <f>ROUND(L130*K130,2)</f>
        <v>0</v>
      </c>
      <c r="O130" s="263"/>
      <c r="P130" s="263"/>
      <c r="Q130" s="263"/>
      <c r="R130" s="36"/>
      <c r="T130" s="170" t="s">
        <v>21</v>
      </c>
      <c r="U130" s="43" t="s">
        <v>44</v>
      </c>
      <c r="V130" s="35"/>
      <c r="W130" s="171">
        <f>V130*K130</f>
        <v>0</v>
      </c>
      <c r="X130" s="171">
        <v>0</v>
      </c>
      <c r="Y130" s="171">
        <f>X130*K130</f>
        <v>0</v>
      </c>
      <c r="Z130" s="171">
        <v>3.0000000000000001E-3</v>
      </c>
      <c r="AA130" s="172">
        <f>Z130*K130</f>
        <v>0.18290999999999999</v>
      </c>
      <c r="AR130" s="19" t="s">
        <v>165</v>
      </c>
      <c r="AT130" s="19" t="s">
        <v>151</v>
      </c>
      <c r="AU130" s="19" t="s">
        <v>129</v>
      </c>
      <c r="AY130" s="19" t="s">
        <v>150</v>
      </c>
      <c r="BE130" s="109">
        <f>IF(U130="základná",N130,0)</f>
        <v>0</v>
      </c>
      <c r="BF130" s="109">
        <f>IF(U130="znížená",N130,0)</f>
        <v>0</v>
      </c>
      <c r="BG130" s="109">
        <f>IF(U130="zákl. prenesená",N130,0)</f>
        <v>0</v>
      </c>
      <c r="BH130" s="109">
        <f>IF(U130="zníž. prenesená",N130,0)</f>
        <v>0</v>
      </c>
      <c r="BI130" s="109">
        <f>IF(U130="nulová",N130,0)</f>
        <v>0</v>
      </c>
      <c r="BJ130" s="19" t="s">
        <v>129</v>
      </c>
      <c r="BK130" s="109">
        <f>ROUND(L130*K130,2)</f>
        <v>0</v>
      </c>
      <c r="BL130" s="19" t="s">
        <v>165</v>
      </c>
      <c r="BM130" s="19" t="s">
        <v>170</v>
      </c>
    </row>
    <row r="131" spans="2:65" s="10" customFormat="1" ht="16.5" customHeight="1">
      <c r="B131" s="173"/>
      <c r="C131" s="174"/>
      <c r="D131" s="174"/>
      <c r="E131" s="175" t="s">
        <v>21</v>
      </c>
      <c r="F131" s="238" t="s">
        <v>171</v>
      </c>
      <c r="G131" s="239"/>
      <c r="H131" s="239"/>
      <c r="I131" s="239"/>
      <c r="J131" s="174"/>
      <c r="K131" s="176">
        <v>60.97</v>
      </c>
      <c r="L131" s="174"/>
      <c r="M131" s="174"/>
      <c r="N131" s="174"/>
      <c r="O131" s="174"/>
      <c r="P131" s="174"/>
      <c r="Q131" s="174"/>
      <c r="R131" s="177"/>
      <c r="T131" s="178"/>
      <c r="U131" s="174"/>
      <c r="V131" s="174"/>
      <c r="W131" s="174"/>
      <c r="X131" s="174"/>
      <c r="Y131" s="174"/>
      <c r="Z131" s="174"/>
      <c r="AA131" s="179"/>
      <c r="AT131" s="180" t="s">
        <v>158</v>
      </c>
      <c r="AU131" s="180" t="s">
        <v>129</v>
      </c>
      <c r="AV131" s="10" t="s">
        <v>129</v>
      </c>
      <c r="AW131" s="10" t="s">
        <v>34</v>
      </c>
      <c r="AX131" s="10" t="s">
        <v>85</v>
      </c>
      <c r="AY131" s="180" t="s">
        <v>150</v>
      </c>
    </row>
    <row r="132" spans="2:65" s="1" customFormat="1" ht="38.25" customHeight="1">
      <c r="B132" s="34"/>
      <c r="C132" s="166" t="s">
        <v>172</v>
      </c>
      <c r="D132" s="166" t="s">
        <v>151</v>
      </c>
      <c r="E132" s="167" t="s">
        <v>173</v>
      </c>
      <c r="F132" s="237" t="s">
        <v>174</v>
      </c>
      <c r="G132" s="237"/>
      <c r="H132" s="237"/>
      <c r="I132" s="237"/>
      <c r="J132" s="168" t="s">
        <v>175</v>
      </c>
      <c r="K132" s="169">
        <v>0.215</v>
      </c>
      <c r="L132" s="261">
        <v>0</v>
      </c>
      <c r="M132" s="262"/>
      <c r="N132" s="263">
        <f t="shared" ref="N132:N137" si="5">ROUND(L132*K132,2)</f>
        <v>0</v>
      </c>
      <c r="O132" s="263"/>
      <c r="P132" s="263"/>
      <c r="Q132" s="263"/>
      <c r="R132" s="36"/>
      <c r="T132" s="170" t="s">
        <v>21</v>
      </c>
      <c r="U132" s="43" t="s">
        <v>44</v>
      </c>
      <c r="V132" s="35"/>
      <c r="W132" s="171">
        <f t="shared" ref="W132:W137" si="6">V132*K132</f>
        <v>0</v>
      </c>
      <c r="X132" s="171">
        <v>0</v>
      </c>
      <c r="Y132" s="171">
        <f t="shared" ref="Y132:Y137" si="7">X132*K132</f>
        <v>0</v>
      </c>
      <c r="Z132" s="171">
        <v>0</v>
      </c>
      <c r="AA132" s="172">
        <f t="shared" ref="AA132:AA137" si="8">Z132*K132</f>
        <v>0</v>
      </c>
      <c r="AR132" s="19" t="s">
        <v>155</v>
      </c>
      <c r="AT132" s="19" t="s">
        <v>151</v>
      </c>
      <c r="AU132" s="19" t="s">
        <v>129</v>
      </c>
      <c r="AY132" s="19" t="s">
        <v>150</v>
      </c>
      <c r="BE132" s="109">
        <f t="shared" ref="BE132:BE137" si="9">IF(U132="základná",N132,0)</f>
        <v>0</v>
      </c>
      <c r="BF132" s="109">
        <f t="shared" ref="BF132:BF137" si="10">IF(U132="znížená",N132,0)</f>
        <v>0</v>
      </c>
      <c r="BG132" s="109">
        <f t="shared" ref="BG132:BG137" si="11">IF(U132="zákl. prenesená",N132,0)</f>
        <v>0</v>
      </c>
      <c r="BH132" s="109">
        <f t="shared" ref="BH132:BH137" si="12">IF(U132="zníž. prenesená",N132,0)</f>
        <v>0</v>
      </c>
      <c r="BI132" s="109">
        <f t="shared" ref="BI132:BI137" si="13">IF(U132="nulová",N132,0)</f>
        <v>0</v>
      </c>
      <c r="BJ132" s="19" t="s">
        <v>129</v>
      </c>
      <c r="BK132" s="109">
        <f t="shared" ref="BK132:BK137" si="14">ROUND(L132*K132,2)</f>
        <v>0</v>
      </c>
      <c r="BL132" s="19" t="s">
        <v>155</v>
      </c>
      <c r="BM132" s="19" t="s">
        <v>176</v>
      </c>
    </row>
    <row r="133" spans="2:65" s="1" customFormat="1" ht="25.5" customHeight="1">
      <c r="B133" s="34"/>
      <c r="C133" s="166" t="s">
        <v>177</v>
      </c>
      <c r="D133" s="166" t="s">
        <v>151</v>
      </c>
      <c r="E133" s="167" t="s">
        <v>178</v>
      </c>
      <c r="F133" s="237" t="s">
        <v>179</v>
      </c>
      <c r="G133" s="237"/>
      <c r="H133" s="237"/>
      <c r="I133" s="237"/>
      <c r="J133" s="168" t="s">
        <v>175</v>
      </c>
      <c r="K133" s="169">
        <v>0.215</v>
      </c>
      <c r="L133" s="261">
        <v>0</v>
      </c>
      <c r="M133" s="262"/>
      <c r="N133" s="263">
        <f t="shared" si="5"/>
        <v>0</v>
      </c>
      <c r="O133" s="263"/>
      <c r="P133" s="263"/>
      <c r="Q133" s="263"/>
      <c r="R133" s="36"/>
      <c r="T133" s="170" t="s">
        <v>21</v>
      </c>
      <c r="U133" s="43" t="s">
        <v>44</v>
      </c>
      <c r="V133" s="35"/>
      <c r="W133" s="171">
        <f t="shared" si="6"/>
        <v>0</v>
      </c>
      <c r="X133" s="171">
        <v>0</v>
      </c>
      <c r="Y133" s="171">
        <f t="shared" si="7"/>
        <v>0</v>
      </c>
      <c r="Z133" s="171">
        <v>0</v>
      </c>
      <c r="AA133" s="172">
        <f t="shared" si="8"/>
        <v>0</v>
      </c>
      <c r="AR133" s="19" t="s">
        <v>155</v>
      </c>
      <c r="AT133" s="19" t="s">
        <v>151</v>
      </c>
      <c r="AU133" s="19" t="s">
        <v>129</v>
      </c>
      <c r="AY133" s="19" t="s">
        <v>150</v>
      </c>
      <c r="BE133" s="109">
        <f t="shared" si="9"/>
        <v>0</v>
      </c>
      <c r="BF133" s="109">
        <f t="shared" si="10"/>
        <v>0</v>
      </c>
      <c r="BG133" s="109">
        <f t="shared" si="11"/>
        <v>0</v>
      </c>
      <c r="BH133" s="109">
        <f t="shared" si="12"/>
        <v>0</v>
      </c>
      <c r="BI133" s="109">
        <f t="shared" si="13"/>
        <v>0</v>
      </c>
      <c r="BJ133" s="19" t="s">
        <v>129</v>
      </c>
      <c r="BK133" s="109">
        <f t="shared" si="14"/>
        <v>0</v>
      </c>
      <c r="BL133" s="19" t="s">
        <v>155</v>
      </c>
      <c r="BM133" s="19" t="s">
        <v>180</v>
      </c>
    </row>
    <row r="134" spans="2:65" s="1" customFormat="1" ht="25.5" customHeight="1">
      <c r="B134" s="34"/>
      <c r="C134" s="166" t="s">
        <v>181</v>
      </c>
      <c r="D134" s="166" t="s">
        <v>151</v>
      </c>
      <c r="E134" s="167" t="s">
        <v>182</v>
      </c>
      <c r="F134" s="237" t="s">
        <v>183</v>
      </c>
      <c r="G134" s="237"/>
      <c r="H134" s="237"/>
      <c r="I134" s="237"/>
      <c r="J134" s="168" t="s">
        <v>175</v>
      </c>
      <c r="K134" s="169">
        <v>0.215</v>
      </c>
      <c r="L134" s="261">
        <v>0</v>
      </c>
      <c r="M134" s="262"/>
      <c r="N134" s="263">
        <f t="shared" si="5"/>
        <v>0</v>
      </c>
      <c r="O134" s="263"/>
      <c r="P134" s="263"/>
      <c r="Q134" s="263"/>
      <c r="R134" s="36"/>
      <c r="T134" s="170" t="s">
        <v>21</v>
      </c>
      <c r="U134" s="43" t="s">
        <v>44</v>
      </c>
      <c r="V134" s="35"/>
      <c r="W134" s="171">
        <f t="shared" si="6"/>
        <v>0</v>
      </c>
      <c r="X134" s="171">
        <v>0</v>
      </c>
      <c r="Y134" s="171">
        <f t="shared" si="7"/>
        <v>0</v>
      </c>
      <c r="Z134" s="171">
        <v>0</v>
      </c>
      <c r="AA134" s="172">
        <f t="shared" si="8"/>
        <v>0</v>
      </c>
      <c r="AR134" s="19" t="s">
        <v>155</v>
      </c>
      <c r="AT134" s="19" t="s">
        <v>151</v>
      </c>
      <c r="AU134" s="19" t="s">
        <v>129</v>
      </c>
      <c r="AY134" s="19" t="s">
        <v>150</v>
      </c>
      <c r="BE134" s="109">
        <f t="shared" si="9"/>
        <v>0</v>
      </c>
      <c r="BF134" s="109">
        <f t="shared" si="10"/>
        <v>0</v>
      </c>
      <c r="BG134" s="109">
        <f t="shared" si="11"/>
        <v>0</v>
      </c>
      <c r="BH134" s="109">
        <f t="shared" si="12"/>
        <v>0</v>
      </c>
      <c r="BI134" s="109">
        <f t="shared" si="13"/>
        <v>0</v>
      </c>
      <c r="BJ134" s="19" t="s">
        <v>129</v>
      </c>
      <c r="BK134" s="109">
        <f t="shared" si="14"/>
        <v>0</v>
      </c>
      <c r="BL134" s="19" t="s">
        <v>155</v>
      </c>
      <c r="BM134" s="19" t="s">
        <v>184</v>
      </c>
    </row>
    <row r="135" spans="2:65" s="1" customFormat="1" ht="25.5" customHeight="1">
      <c r="B135" s="34"/>
      <c r="C135" s="166" t="s">
        <v>185</v>
      </c>
      <c r="D135" s="166" t="s">
        <v>151</v>
      </c>
      <c r="E135" s="167" t="s">
        <v>186</v>
      </c>
      <c r="F135" s="237" t="s">
        <v>187</v>
      </c>
      <c r="G135" s="237"/>
      <c r="H135" s="237"/>
      <c r="I135" s="237"/>
      <c r="J135" s="168" t="s">
        <v>175</v>
      </c>
      <c r="K135" s="169">
        <v>0.215</v>
      </c>
      <c r="L135" s="261">
        <v>0</v>
      </c>
      <c r="M135" s="262"/>
      <c r="N135" s="263">
        <f t="shared" si="5"/>
        <v>0</v>
      </c>
      <c r="O135" s="263"/>
      <c r="P135" s="263"/>
      <c r="Q135" s="263"/>
      <c r="R135" s="36"/>
      <c r="T135" s="170" t="s">
        <v>21</v>
      </c>
      <c r="U135" s="43" t="s">
        <v>44</v>
      </c>
      <c r="V135" s="35"/>
      <c r="W135" s="171">
        <f t="shared" si="6"/>
        <v>0</v>
      </c>
      <c r="X135" s="171">
        <v>0</v>
      </c>
      <c r="Y135" s="171">
        <f t="shared" si="7"/>
        <v>0</v>
      </c>
      <c r="Z135" s="171">
        <v>0</v>
      </c>
      <c r="AA135" s="172">
        <f t="shared" si="8"/>
        <v>0</v>
      </c>
      <c r="AR135" s="19" t="s">
        <v>155</v>
      </c>
      <c r="AT135" s="19" t="s">
        <v>151</v>
      </c>
      <c r="AU135" s="19" t="s">
        <v>129</v>
      </c>
      <c r="AY135" s="19" t="s">
        <v>150</v>
      </c>
      <c r="BE135" s="109">
        <f t="shared" si="9"/>
        <v>0</v>
      </c>
      <c r="BF135" s="109">
        <f t="shared" si="10"/>
        <v>0</v>
      </c>
      <c r="BG135" s="109">
        <f t="shared" si="11"/>
        <v>0</v>
      </c>
      <c r="BH135" s="109">
        <f t="shared" si="12"/>
        <v>0</v>
      </c>
      <c r="BI135" s="109">
        <f t="shared" si="13"/>
        <v>0</v>
      </c>
      <c r="BJ135" s="19" t="s">
        <v>129</v>
      </c>
      <c r="BK135" s="109">
        <f t="shared" si="14"/>
        <v>0</v>
      </c>
      <c r="BL135" s="19" t="s">
        <v>155</v>
      </c>
      <c r="BM135" s="19" t="s">
        <v>188</v>
      </c>
    </row>
    <row r="136" spans="2:65" s="1" customFormat="1" ht="25.5" customHeight="1">
      <c r="B136" s="34"/>
      <c r="C136" s="166" t="s">
        <v>189</v>
      </c>
      <c r="D136" s="166" t="s">
        <v>151</v>
      </c>
      <c r="E136" s="167" t="s">
        <v>190</v>
      </c>
      <c r="F136" s="237" t="s">
        <v>191</v>
      </c>
      <c r="G136" s="237"/>
      <c r="H136" s="237"/>
      <c r="I136" s="237"/>
      <c r="J136" s="168" t="s">
        <v>175</v>
      </c>
      <c r="K136" s="169">
        <v>0.215</v>
      </c>
      <c r="L136" s="261">
        <v>0</v>
      </c>
      <c r="M136" s="262"/>
      <c r="N136" s="263">
        <f t="shared" si="5"/>
        <v>0</v>
      </c>
      <c r="O136" s="263"/>
      <c r="P136" s="263"/>
      <c r="Q136" s="263"/>
      <c r="R136" s="36"/>
      <c r="T136" s="170" t="s">
        <v>21</v>
      </c>
      <c r="U136" s="43" t="s">
        <v>44</v>
      </c>
      <c r="V136" s="35"/>
      <c r="W136" s="171">
        <f t="shared" si="6"/>
        <v>0</v>
      </c>
      <c r="X136" s="171">
        <v>0</v>
      </c>
      <c r="Y136" s="171">
        <f t="shared" si="7"/>
        <v>0</v>
      </c>
      <c r="Z136" s="171">
        <v>0</v>
      </c>
      <c r="AA136" s="172">
        <f t="shared" si="8"/>
        <v>0</v>
      </c>
      <c r="AR136" s="19" t="s">
        <v>155</v>
      </c>
      <c r="AT136" s="19" t="s">
        <v>151</v>
      </c>
      <c r="AU136" s="19" t="s">
        <v>129</v>
      </c>
      <c r="AY136" s="19" t="s">
        <v>150</v>
      </c>
      <c r="BE136" s="109">
        <f t="shared" si="9"/>
        <v>0</v>
      </c>
      <c r="BF136" s="109">
        <f t="shared" si="10"/>
        <v>0</v>
      </c>
      <c r="BG136" s="109">
        <f t="shared" si="11"/>
        <v>0</v>
      </c>
      <c r="BH136" s="109">
        <f t="shared" si="12"/>
        <v>0</v>
      </c>
      <c r="BI136" s="109">
        <f t="shared" si="13"/>
        <v>0</v>
      </c>
      <c r="BJ136" s="19" t="s">
        <v>129</v>
      </c>
      <c r="BK136" s="109">
        <f t="shared" si="14"/>
        <v>0</v>
      </c>
      <c r="BL136" s="19" t="s">
        <v>155</v>
      </c>
      <c r="BM136" s="19" t="s">
        <v>192</v>
      </c>
    </row>
    <row r="137" spans="2:65" s="1" customFormat="1" ht="16.5" customHeight="1">
      <c r="B137" s="34"/>
      <c r="C137" s="166" t="s">
        <v>193</v>
      </c>
      <c r="D137" s="166" t="s">
        <v>151</v>
      </c>
      <c r="E137" s="167" t="s">
        <v>194</v>
      </c>
      <c r="F137" s="237" t="s">
        <v>195</v>
      </c>
      <c r="G137" s="237"/>
      <c r="H137" s="237"/>
      <c r="I137" s="237"/>
      <c r="J137" s="168" t="s">
        <v>175</v>
      </c>
      <c r="K137" s="169">
        <v>0.215</v>
      </c>
      <c r="L137" s="261">
        <v>0</v>
      </c>
      <c r="M137" s="262"/>
      <c r="N137" s="263">
        <f t="shared" si="5"/>
        <v>0</v>
      </c>
      <c r="O137" s="263"/>
      <c r="P137" s="263"/>
      <c r="Q137" s="263"/>
      <c r="R137" s="36"/>
      <c r="T137" s="170" t="s">
        <v>21</v>
      </c>
      <c r="U137" s="43" t="s">
        <v>44</v>
      </c>
      <c r="V137" s="35"/>
      <c r="W137" s="171">
        <f t="shared" si="6"/>
        <v>0</v>
      </c>
      <c r="X137" s="171">
        <v>0</v>
      </c>
      <c r="Y137" s="171">
        <f t="shared" si="7"/>
        <v>0</v>
      </c>
      <c r="Z137" s="171">
        <v>0</v>
      </c>
      <c r="AA137" s="172">
        <f t="shared" si="8"/>
        <v>0</v>
      </c>
      <c r="AR137" s="19" t="s">
        <v>155</v>
      </c>
      <c r="AT137" s="19" t="s">
        <v>151</v>
      </c>
      <c r="AU137" s="19" t="s">
        <v>129</v>
      </c>
      <c r="AY137" s="19" t="s">
        <v>150</v>
      </c>
      <c r="BE137" s="109">
        <f t="shared" si="9"/>
        <v>0</v>
      </c>
      <c r="BF137" s="109">
        <f t="shared" si="10"/>
        <v>0</v>
      </c>
      <c r="BG137" s="109">
        <f t="shared" si="11"/>
        <v>0</v>
      </c>
      <c r="BH137" s="109">
        <f t="shared" si="12"/>
        <v>0</v>
      </c>
      <c r="BI137" s="109">
        <f t="shared" si="13"/>
        <v>0</v>
      </c>
      <c r="BJ137" s="19" t="s">
        <v>129</v>
      </c>
      <c r="BK137" s="109">
        <f t="shared" si="14"/>
        <v>0</v>
      </c>
      <c r="BL137" s="19" t="s">
        <v>155</v>
      </c>
      <c r="BM137" s="19" t="s">
        <v>196</v>
      </c>
    </row>
    <row r="138" spans="2:65" s="9" customFormat="1" ht="37.35" customHeight="1">
      <c r="B138" s="155"/>
      <c r="C138" s="156"/>
      <c r="D138" s="157" t="s">
        <v>122</v>
      </c>
      <c r="E138" s="157"/>
      <c r="F138" s="157"/>
      <c r="G138" s="157"/>
      <c r="H138" s="157"/>
      <c r="I138" s="157"/>
      <c r="J138" s="157"/>
      <c r="K138" s="157"/>
      <c r="L138" s="157"/>
      <c r="M138" s="157"/>
      <c r="N138" s="272">
        <f>BK138</f>
        <v>0</v>
      </c>
      <c r="O138" s="273"/>
      <c r="P138" s="273"/>
      <c r="Q138" s="273"/>
      <c r="R138" s="158"/>
      <c r="T138" s="159"/>
      <c r="U138" s="156"/>
      <c r="V138" s="156"/>
      <c r="W138" s="160">
        <f>W139+W149</f>
        <v>0</v>
      </c>
      <c r="X138" s="156"/>
      <c r="Y138" s="160">
        <f>Y139+Y149</f>
        <v>1.6120628000000001</v>
      </c>
      <c r="Z138" s="156"/>
      <c r="AA138" s="161">
        <f>AA139+AA149</f>
        <v>0</v>
      </c>
      <c r="AR138" s="162" t="s">
        <v>129</v>
      </c>
      <c r="AT138" s="163" t="s">
        <v>76</v>
      </c>
      <c r="AU138" s="163" t="s">
        <v>77</v>
      </c>
      <c r="AY138" s="162" t="s">
        <v>150</v>
      </c>
      <c r="BK138" s="164">
        <f>BK139+BK149</f>
        <v>0</v>
      </c>
    </row>
    <row r="139" spans="2:65" s="9" customFormat="1" ht="19.899999999999999" customHeight="1">
      <c r="B139" s="155"/>
      <c r="C139" s="156"/>
      <c r="D139" s="165" t="s">
        <v>123</v>
      </c>
      <c r="E139" s="165"/>
      <c r="F139" s="165"/>
      <c r="G139" s="165"/>
      <c r="H139" s="165"/>
      <c r="I139" s="165"/>
      <c r="J139" s="165"/>
      <c r="K139" s="165"/>
      <c r="L139" s="165"/>
      <c r="M139" s="165"/>
      <c r="N139" s="264">
        <f>BK139</f>
        <v>0</v>
      </c>
      <c r="O139" s="265"/>
      <c r="P139" s="265"/>
      <c r="Q139" s="265"/>
      <c r="R139" s="158"/>
      <c r="T139" s="159"/>
      <c r="U139" s="156"/>
      <c r="V139" s="156"/>
      <c r="W139" s="160">
        <f>SUM(W140:W148)</f>
        <v>0</v>
      </c>
      <c r="X139" s="156"/>
      <c r="Y139" s="160">
        <f>SUM(Y140:Y148)</f>
        <v>1.5595087000000001</v>
      </c>
      <c r="Z139" s="156"/>
      <c r="AA139" s="161">
        <f>SUM(AA140:AA148)</f>
        <v>0</v>
      </c>
      <c r="AR139" s="162" t="s">
        <v>129</v>
      </c>
      <c r="AT139" s="163" t="s">
        <v>76</v>
      </c>
      <c r="AU139" s="163" t="s">
        <v>85</v>
      </c>
      <c r="AY139" s="162" t="s">
        <v>150</v>
      </c>
      <c r="BK139" s="164">
        <f>SUM(BK140:BK148)</f>
        <v>0</v>
      </c>
    </row>
    <row r="140" spans="2:65" s="1" customFormat="1" ht="25.5" customHeight="1">
      <c r="B140" s="34"/>
      <c r="C140" s="166" t="s">
        <v>197</v>
      </c>
      <c r="D140" s="166" t="s">
        <v>151</v>
      </c>
      <c r="E140" s="167" t="s">
        <v>198</v>
      </c>
      <c r="F140" s="237" t="s">
        <v>199</v>
      </c>
      <c r="G140" s="237"/>
      <c r="H140" s="237"/>
      <c r="I140" s="237"/>
      <c r="J140" s="168" t="s">
        <v>169</v>
      </c>
      <c r="K140" s="169">
        <v>60.97</v>
      </c>
      <c r="L140" s="261">
        <v>0</v>
      </c>
      <c r="M140" s="262"/>
      <c r="N140" s="263">
        <f t="shared" ref="N140:N148" si="15">ROUND(L140*K140,2)</f>
        <v>0</v>
      </c>
      <c r="O140" s="263"/>
      <c r="P140" s="263"/>
      <c r="Q140" s="263"/>
      <c r="R140" s="36"/>
      <c r="T140" s="170" t="s">
        <v>21</v>
      </c>
      <c r="U140" s="43" t="s">
        <v>44</v>
      </c>
      <c r="V140" s="35"/>
      <c r="W140" s="171">
        <f t="shared" ref="W140:W148" si="16">V140*K140</f>
        <v>0</v>
      </c>
      <c r="X140" s="171">
        <v>0</v>
      </c>
      <c r="Y140" s="171">
        <f t="shared" ref="Y140:Y148" si="17">X140*K140</f>
        <v>0</v>
      </c>
      <c r="Z140" s="171">
        <v>0</v>
      </c>
      <c r="AA140" s="172">
        <f t="shared" ref="AA140:AA148" si="18">Z140*K140</f>
        <v>0</v>
      </c>
      <c r="AR140" s="19" t="s">
        <v>165</v>
      </c>
      <c r="AT140" s="19" t="s">
        <v>151</v>
      </c>
      <c r="AU140" s="19" t="s">
        <v>129</v>
      </c>
      <c r="AY140" s="19" t="s">
        <v>150</v>
      </c>
      <c r="BE140" s="109">
        <f t="shared" ref="BE140:BE148" si="19">IF(U140="základná",N140,0)</f>
        <v>0</v>
      </c>
      <c r="BF140" s="109">
        <f t="shared" ref="BF140:BF148" si="20">IF(U140="znížená",N140,0)</f>
        <v>0</v>
      </c>
      <c r="BG140" s="109">
        <f t="shared" ref="BG140:BG148" si="21">IF(U140="zákl. prenesená",N140,0)</f>
        <v>0</v>
      </c>
      <c r="BH140" s="109">
        <f t="shared" ref="BH140:BH148" si="22">IF(U140="zníž. prenesená",N140,0)</f>
        <v>0</v>
      </c>
      <c r="BI140" s="109">
        <f t="shared" ref="BI140:BI148" si="23">IF(U140="nulová",N140,0)</f>
        <v>0</v>
      </c>
      <c r="BJ140" s="19" t="s">
        <v>129</v>
      </c>
      <c r="BK140" s="109">
        <f t="shared" ref="BK140:BK148" si="24">ROUND(L140*K140,2)</f>
        <v>0</v>
      </c>
      <c r="BL140" s="19" t="s">
        <v>165</v>
      </c>
      <c r="BM140" s="19" t="s">
        <v>200</v>
      </c>
    </row>
    <row r="141" spans="2:65" s="1" customFormat="1" ht="25.5" customHeight="1">
      <c r="B141" s="34"/>
      <c r="C141" s="166" t="s">
        <v>201</v>
      </c>
      <c r="D141" s="166" t="s">
        <v>151</v>
      </c>
      <c r="E141" s="167" t="s">
        <v>202</v>
      </c>
      <c r="F141" s="237" t="s">
        <v>203</v>
      </c>
      <c r="G141" s="237"/>
      <c r="H141" s="237"/>
      <c r="I141" s="237"/>
      <c r="J141" s="168" t="s">
        <v>169</v>
      </c>
      <c r="K141" s="169">
        <v>60.97</v>
      </c>
      <c r="L141" s="261">
        <v>0</v>
      </c>
      <c r="M141" s="262"/>
      <c r="N141" s="263">
        <f t="shared" si="15"/>
        <v>0</v>
      </c>
      <c r="O141" s="263"/>
      <c r="P141" s="263"/>
      <c r="Q141" s="263"/>
      <c r="R141" s="36"/>
      <c r="T141" s="170" t="s">
        <v>21</v>
      </c>
      <c r="U141" s="43" t="s">
        <v>44</v>
      </c>
      <c r="V141" s="35"/>
      <c r="W141" s="171">
        <f t="shared" si="16"/>
        <v>0</v>
      </c>
      <c r="X141" s="171">
        <v>0</v>
      </c>
      <c r="Y141" s="171">
        <f t="shared" si="17"/>
        <v>0</v>
      </c>
      <c r="Z141" s="171">
        <v>0</v>
      </c>
      <c r="AA141" s="172">
        <f t="shared" si="18"/>
        <v>0</v>
      </c>
      <c r="AR141" s="19" t="s">
        <v>165</v>
      </c>
      <c r="AT141" s="19" t="s">
        <v>151</v>
      </c>
      <c r="AU141" s="19" t="s">
        <v>129</v>
      </c>
      <c r="AY141" s="19" t="s">
        <v>150</v>
      </c>
      <c r="BE141" s="109">
        <f t="shared" si="19"/>
        <v>0</v>
      </c>
      <c r="BF141" s="109">
        <f t="shared" si="20"/>
        <v>0</v>
      </c>
      <c r="BG141" s="109">
        <f t="shared" si="21"/>
        <v>0</v>
      </c>
      <c r="BH141" s="109">
        <f t="shared" si="22"/>
        <v>0</v>
      </c>
      <c r="BI141" s="109">
        <f t="shared" si="23"/>
        <v>0</v>
      </c>
      <c r="BJ141" s="19" t="s">
        <v>129</v>
      </c>
      <c r="BK141" s="109">
        <f t="shared" si="24"/>
        <v>0</v>
      </c>
      <c r="BL141" s="19" t="s">
        <v>165</v>
      </c>
      <c r="BM141" s="19" t="s">
        <v>204</v>
      </c>
    </row>
    <row r="142" spans="2:65" s="1" customFormat="1" ht="25.5" customHeight="1">
      <c r="B142" s="34"/>
      <c r="C142" s="166" t="s">
        <v>205</v>
      </c>
      <c r="D142" s="166" t="s">
        <v>151</v>
      </c>
      <c r="E142" s="167" t="s">
        <v>206</v>
      </c>
      <c r="F142" s="237" t="s">
        <v>207</v>
      </c>
      <c r="G142" s="237"/>
      <c r="H142" s="237"/>
      <c r="I142" s="237"/>
      <c r="J142" s="168" t="s">
        <v>169</v>
      </c>
      <c r="K142" s="169">
        <v>60.97</v>
      </c>
      <c r="L142" s="261">
        <v>0</v>
      </c>
      <c r="M142" s="262"/>
      <c r="N142" s="263">
        <f t="shared" si="15"/>
        <v>0</v>
      </c>
      <c r="O142" s="263"/>
      <c r="P142" s="263"/>
      <c r="Q142" s="263"/>
      <c r="R142" s="36"/>
      <c r="T142" s="170" t="s">
        <v>21</v>
      </c>
      <c r="U142" s="43" t="s">
        <v>44</v>
      </c>
      <c r="V142" s="35"/>
      <c r="W142" s="171">
        <f t="shared" si="16"/>
        <v>0</v>
      </c>
      <c r="X142" s="171">
        <v>8.0000000000000007E-5</v>
      </c>
      <c r="Y142" s="171">
        <f t="shared" si="17"/>
        <v>4.8776000000000002E-3</v>
      </c>
      <c r="Z142" s="171">
        <v>0</v>
      </c>
      <c r="AA142" s="172">
        <f t="shared" si="18"/>
        <v>0</v>
      </c>
      <c r="AR142" s="19" t="s">
        <v>165</v>
      </c>
      <c r="AT142" s="19" t="s">
        <v>151</v>
      </c>
      <c r="AU142" s="19" t="s">
        <v>129</v>
      </c>
      <c r="AY142" s="19" t="s">
        <v>150</v>
      </c>
      <c r="BE142" s="109">
        <f t="shared" si="19"/>
        <v>0</v>
      </c>
      <c r="BF142" s="109">
        <f t="shared" si="20"/>
        <v>0</v>
      </c>
      <c r="BG142" s="109">
        <f t="shared" si="21"/>
        <v>0</v>
      </c>
      <c r="BH142" s="109">
        <f t="shared" si="22"/>
        <v>0</v>
      </c>
      <c r="BI142" s="109">
        <f t="shared" si="23"/>
        <v>0</v>
      </c>
      <c r="BJ142" s="19" t="s">
        <v>129</v>
      </c>
      <c r="BK142" s="109">
        <f t="shared" si="24"/>
        <v>0</v>
      </c>
      <c r="BL142" s="19" t="s">
        <v>165</v>
      </c>
      <c r="BM142" s="19" t="s">
        <v>208</v>
      </c>
    </row>
    <row r="143" spans="2:65" s="1" customFormat="1" ht="25.5" customHeight="1">
      <c r="B143" s="34"/>
      <c r="C143" s="181" t="s">
        <v>209</v>
      </c>
      <c r="D143" s="181" t="s">
        <v>210</v>
      </c>
      <c r="E143" s="182" t="s">
        <v>211</v>
      </c>
      <c r="F143" s="269" t="s">
        <v>212</v>
      </c>
      <c r="G143" s="269"/>
      <c r="H143" s="269"/>
      <c r="I143" s="269"/>
      <c r="J143" s="183" t="s">
        <v>213</v>
      </c>
      <c r="K143" s="184">
        <v>9.1460000000000008</v>
      </c>
      <c r="L143" s="270">
        <v>0</v>
      </c>
      <c r="M143" s="271"/>
      <c r="N143" s="268">
        <f t="shared" si="15"/>
        <v>0</v>
      </c>
      <c r="O143" s="263"/>
      <c r="P143" s="263"/>
      <c r="Q143" s="263"/>
      <c r="R143" s="36"/>
      <c r="T143" s="170" t="s">
        <v>21</v>
      </c>
      <c r="U143" s="43" t="s">
        <v>44</v>
      </c>
      <c r="V143" s="35"/>
      <c r="W143" s="171">
        <f t="shared" si="16"/>
        <v>0</v>
      </c>
      <c r="X143" s="171">
        <v>1E-3</v>
      </c>
      <c r="Y143" s="171">
        <f t="shared" si="17"/>
        <v>9.1460000000000014E-3</v>
      </c>
      <c r="Z143" s="171">
        <v>0</v>
      </c>
      <c r="AA143" s="172">
        <f t="shared" si="18"/>
        <v>0</v>
      </c>
      <c r="AR143" s="19" t="s">
        <v>214</v>
      </c>
      <c r="AT143" s="19" t="s">
        <v>210</v>
      </c>
      <c r="AU143" s="19" t="s">
        <v>129</v>
      </c>
      <c r="AY143" s="19" t="s">
        <v>150</v>
      </c>
      <c r="BE143" s="109">
        <f t="shared" si="19"/>
        <v>0</v>
      </c>
      <c r="BF143" s="109">
        <f t="shared" si="20"/>
        <v>0</v>
      </c>
      <c r="BG143" s="109">
        <f t="shared" si="21"/>
        <v>0</v>
      </c>
      <c r="BH143" s="109">
        <f t="shared" si="22"/>
        <v>0</v>
      </c>
      <c r="BI143" s="109">
        <f t="shared" si="23"/>
        <v>0</v>
      </c>
      <c r="BJ143" s="19" t="s">
        <v>129</v>
      </c>
      <c r="BK143" s="109">
        <f t="shared" si="24"/>
        <v>0</v>
      </c>
      <c r="BL143" s="19" t="s">
        <v>165</v>
      </c>
      <c r="BM143" s="19" t="s">
        <v>215</v>
      </c>
    </row>
    <row r="144" spans="2:65" s="1" customFormat="1" ht="25.5" customHeight="1">
      <c r="B144" s="34"/>
      <c r="C144" s="166" t="s">
        <v>216</v>
      </c>
      <c r="D144" s="166" t="s">
        <v>151</v>
      </c>
      <c r="E144" s="167" t="s">
        <v>217</v>
      </c>
      <c r="F144" s="237" t="s">
        <v>218</v>
      </c>
      <c r="G144" s="237"/>
      <c r="H144" s="237"/>
      <c r="I144" s="237"/>
      <c r="J144" s="168" t="s">
        <v>169</v>
      </c>
      <c r="K144" s="169">
        <v>60.97</v>
      </c>
      <c r="L144" s="261">
        <v>0</v>
      </c>
      <c r="M144" s="262"/>
      <c r="N144" s="263">
        <f t="shared" si="15"/>
        <v>0</v>
      </c>
      <c r="O144" s="263"/>
      <c r="P144" s="263"/>
      <c r="Q144" s="263"/>
      <c r="R144" s="36"/>
      <c r="T144" s="170" t="s">
        <v>21</v>
      </c>
      <c r="U144" s="43" t="s">
        <v>44</v>
      </c>
      <c r="V144" s="35"/>
      <c r="W144" s="171">
        <f t="shared" si="16"/>
        <v>0</v>
      </c>
      <c r="X144" s="171">
        <v>7.4999999999999997E-3</v>
      </c>
      <c r="Y144" s="171">
        <f t="shared" si="17"/>
        <v>0.45727499999999999</v>
      </c>
      <c r="Z144" s="171">
        <v>0</v>
      </c>
      <c r="AA144" s="172">
        <f t="shared" si="18"/>
        <v>0</v>
      </c>
      <c r="AR144" s="19" t="s">
        <v>165</v>
      </c>
      <c r="AT144" s="19" t="s">
        <v>151</v>
      </c>
      <c r="AU144" s="19" t="s">
        <v>129</v>
      </c>
      <c r="AY144" s="19" t="s">
        <v>150</v>
      </c>
      <c r="BE144" s="109">
        <f t="shared" si="19"/>
        <v>0</v>
      </c>
      <c r="BF144" s="109">
        <f t="shared" si="20"/>
        <v>0</v>
      </c>
      <c r="BG144" s="109">
        <f t="shared" si="21"/>
        <v>0</v>
      </c>
      <c r="BH144" s="109">
        <f t="shared" si="22"/>
        <v>0</v>
      </c>
      <c r="BI144" s="109">
        <f t="shared" si="23"/>
        <v>0</v>
      </c>
      <c r="BJ144" s="19" t="s">
        <v>129</v>
      </c>
      <c r="BK144" s="109">
        <f t="shared" si="24"/>
        <v>0</v>
      </c>
      <c r="BL144" s="19" t="s">
        <v>165</v>
      </c>
      <c r="BM144" s="19" t="s">
        <v>219</v>
      </c>
    </row>
    <row r="145" spans="2:65" s="1" customFormat="1" ht="25.5" customHeight="1">
      <c r="B145" s="34"/>
      <c r="C145" s="181" t="s">
        <v>165</v>
      </c>
      <c r="D145" s="181" t="s">
        <v>210</v>
      </c>
      <c r="E145" s="182" t="s">
        <v>220</v>
      </c>
      <c r="F145" s="269" t="s">
        <v>221</v>
      </c>
      <c r="G145" s="269"/>
      <c r="H145" s="269"/>
      <c r="I145" s="269"/>
      <c r="J145" s="183" t="s">
        <v>213</v>
      </c>
      <c r="K145" s="184">
        <v>457.27499999999998</v>
      </c>
      <c r="L145" s="270">
        <v>0</v>
      </c>
      <c r="M145" s="271"/>
      <c r="N145" s="268">
        <f t="shared" si="15"/>
        <v>0</v>
      </c>
      <c r="O145" s="263"/>
      <c r="P145" s="263"/>
      <c r="Q145" s="263"/>
      <c r="R145" s="36"/>
      <c r="T145" s="170" t="s">
        <v>21</v>
      </c>
      <c r="U145" s="43" t="s">
        <v>44</v>
      </c>
      <c r="V145" s="35"/>
      <c r="W145" s="171">
        <f t="shared" si="16"/>
        <v>0</v>
      </c>
      <c r="X145" s="171">
        <v>1E-3</v>
      </c>
      <c r="Y145" s="171">
        <f t="shared" si="17"/>
        <v>0.45727499999999999</v>
      </c>
      <c r="Z145" s="171">
        <v>0</v>
      </c>
      <c r="AA145" s="172">
        <f t="shared" si="18"/>
        <v>0</v>
      </c>
      <c r="AR145" s="19" t="s">
        <v>214</v>
      </c>
      <c r="AT145" s="19" t="s">
        <v>210</v>
      </c>
      <c r="AU145" s="19" t="s">
        <v>129</v>
      </c>
      <c r="AY145" s="19" t="s">
        <v>150</v>
      </c>
      <c r="BE145" s="109">
        <f t="shared" si="19"/>
        <v>0</v>
      </c>
      <c r="BF145" s="109">
        <f t="shared" si="20"/>
        <v>0</v>
      </c>
      <c r="BG145" s="109">
        <f t="shared" si="21"/>
        <v>0</v>
      </c>
      <c r="BH145" s="109">
        <f t="shared" si="22"/>
        <v>0</v>
      </c>
      <c r="BI145" s="109">
        <f t="shared" si="23"/>
        <v>0</v>
      </c>
      <c r="BJ145" s="19" t="s">
        <v>129</v>
      </c>
      <c r="BK145" s="109">
        <f t="shared" si="24"/>
        <v>0</v>
      </c>
      <c r="BL145" s="19" t="s">
        <v>165</v>
      </c>
      <c r="BM145" s="19" t="s">
        <v>222</v>
      </c>
    </row>
    <row r="146" spans="2:65" s="1" customFormat="1" ht="38.25" customHeight="1">
      <c r="B146" s="34"/>
      <c r="C146" s="166" t="s">
        <v>223</v>
      </c>
      <c r="D146" s="166" t="s">
        <v>151</v>
      </c>
      <c r="E146" s="167" t="s">
        <v>224</v>
      </c>
      <c r="F146" s="237" t="s">
        <v>225</v>
      </c>
      <c r="G146" s="237"/>
      <c r="H146" s="237"/>
      <c r="I146" s="237"/>
      <c r="J146" s="168" t="s">
        <v>169</v>
      </c>
      <c r="K146" s="169">
        <v>60.97</v>
      </c>
      <c r="L146" s="261">
        <v>0</v>
      </c>
      <c r="M146" s="262"/>
      <c r="N146" s="263">
        <f t="shared" si="15"/>
        <v>0</v>
      </c>
      <c r="O146" s="263"/>
      <c r="P146" s="263"/>
      <c r="Q146" s="263"/>
      <c r="R146" s="36"/>
      <c r="T146" s="170" t="s">
        <v>21</v>
      </c>
      <c r="U146" s="43" t="s">
        <v>44</v>
      </c>
      <c r="V146" s="35"/>
      <c r="W146" s="171">
        <f t="shared" si="16"/>
        <v>0</v>
      </c>
      <c r="X146" s="171">
        <v>9.8300000000000002E-3</v>
      </c>
      <c r="Y146" s="171">
        <f t="shared" si="17"/>
        <v>0.59933510000000001</v>
      </c>
      <c r="Z146" s="171">
        <v>0</v>
      </c>
      <c r="AA146" s="172">
        <f t="shared" si="18"/>
        <v>0</v>
      </c>
      <c r="AR146" s="19" t="s">
        <v>165</v>
      </c>
      <c r="AT146" s="19" t="s">
        <v>151</v>
      </c>
      <c r="AU146" s="19" t="s">
        <v>129</v>
      </c>
      <c r="AY146" s="19" t="s">
        <v>150</v>
      </c>
      <c r="BE146" s="109">
        <f t="shared" si="19"/>
        <v>0</v>
      </c>
      <c r="BF146" s="109">
        <f t="shared" si="20"/>
        <v>0</v>
      </c>
      <c r="BG146" s="109">
        <f t="shared" si="21"/>
        <v>0</v>
      </c>
      <c r="BH146" s="109">
        <f t="shared" si="22"/>
        <v>0</v>
      </c>
      <c r="BI146" s="109">
        <f t="shared" si="23"/>
        <v>0</v>
      </c>
      <c r="BJ146" s="19" t="s">
        <v>129</v>
      </c>
      <c r="BK146" s="109">
        <f t="shared" si="24"/>
        <v>0</v>
      </c>
      <c r="BL146" s="19" t="s">
        <v>165</v>
      </c>
      <c r="BM146" s="19" t="s">
        <v>226</v>
      </c>
    </row>
    <row r="147" spans="2:65" s="1" customFormat="1" ht="25.5" customHeight="1">
      <c r="B147" s="34"/>
      <c r="C147" s="166" t="s">
        <v>227</v>
      </c>
      <c r="D147" s="166" t="s">
        <v>151</v>
      </c>
      <c r="E147" s="167" t="s">
        <v>228</v>
      </c>
      <c r="F147" s="237" t="s">
        <v>229</v>
      </c>
      <c r="G147" s="237"/>
      <c r="H147" s="237"/>
      <c r="I147" s="237"/>
      <c r="J147" s="168" t="s">
        <v>154</v>
      </c>
      <c r="K147" s="169">
        <v>31.6</v>
      </c>
      <c r="L147" s="261">
        <v>0</v>
      </c>
      <c r="M147" s="262"/>
      <c r="N147" s="263">
        <f t="shared" si="15"/>
        <v>0</v>
      </c>
      <c r="O147" s="263"/>
      <c r="P147" s="263"/>
      <c r="Q147" s="263"/>
      <c r="R147" s="36"/>
      <c r="T147" s="170" t="s">
        <v>21</v>
      </c>
      <c r="U147" s="43" t="s">
        <v>44</v>
      </c>
      <c r="V147" s="35"/>
      <c r="W147" s="171">
        <f t="shared" si="16"/>
        <v>0</v>
      </c>
      <c r="X147" s="171">
        <v>1E-3</v>
      </c>
      <c r="Y147" s="171">
        <f t="shared" si="17"/>
        <v>3.1600000000000003E-2</v>
      </c>
      <c r="Z147" s="171">
        <v>0</v>
      </c>
      <c r="AA147" s="172">
        <f t="shared" si="18"/>
        <v>0</v>
      </c>
      <c r="AR147" s="19" t="s">
        <v>165</v>
      </c>
      <c r="AT147" s="19" t="s">
        <v>151</v>
      </c>
      <c r="AU147" s="19" t="s">
        <v>129</v>
      </c>
      <c r="AY147" s="19" t="s">
        <v>150</v>
      </c>
      <c r="BE147" s="109">
        <f t="shared" si="19"/>
        <v>0</v>
      </c>
      <c r="BF147" s="109">
        <f t="shared" si="20"/>
        <v>0</v>
      </c>
      <c r="BG147" s="109">
        <f t="shared" si="21"/>
        <v>0</v>
      </c>
      <c r="BH147" s="109">
        <f t="shared" si="22"/>
        <v>0</v>
      </c>
      <c r="BI147" s="109">
        <f t="shared" si="23"/>
        <v>0</v>
      </c>
      <c r="BJ147" s="19" t="s">
        <v>129</v>
      </c>
      <c r="BK147" s="109">
        <f t="shared" si="24"/>
        <v>0</v>
      </c>
      <c r="BL147" s="19" t="s">
        <v>165</v>
      </c>
      <c r="BM147" s="19" t="s">
        <v>230</v>
      </c>
    </row>
    <row r="148" spans="2:65" s="1" customFormat="1" ht="25.5" customHeight="1">
      <c r="B148" s="34"/>
      <c r="C148" s="166" t="s">
        <v>231</v>
      </c>
      <c r="D148" s="166" t="s">
        <v>151</v>
      </c>
      <c r="E148" s="167" t="s">
        <v>232</v>
      </c>
      <c r="F148" s="237" t="s">
        <v>233</v>
      </c>
      <c r="G148" s="237"/>
      <c r="H148" s="237"/>
      <c r="I148" s="237"/>
      <c r="J148" s="168" t="s">
        <v>175</v>
      </c>
      <c r="K148" s="169">
        <v>1.56</v>
      </c>
      <c r="L148" s="261">
        <v>0</v>
      </c>
      <c r="M148" s="262"/>
      <c r="N148" s="263">
        <f t="shared" si="15"/>
        <v>0</v>
      </c>
      <c r="O148" s="263"/>
      <c r="P148" s="263"/>
      <c r="Q148" s="263"/>
      <c r="R148" s="36"/>
      <c r="T148" s="170" t="s">
        <v>21</v>
      </c>
      <c r="U148" s="43" t="s">
        <v>44</v>
      </c>
      <c r="V148" s="35"/>
      <c r="W148" s="171">
        <f t="shared" si="16"/>
        <v>0</v>
      </c>
      <c r="X148" s="171">
        <v>0</v>
      </c>
      <c r="Y148" s="171">
        <f t="shared" si="17"/>
        <v>0</v>
      </c>
      <c r="Z148" s="171">
        <v>0</v>
      </c>
      <c r="AA148" s="172">
        <f t="shared" si="18"/>
        <v>0</v>
      </c>
      <c r="AR148" s="19" t="s">
        <v>165</v>
      </c>
      <c r="AT148" s="19" t="s">
        <v>151</v>
      </c>
      <c r="AU148" s="19" t="s">
        <v>129</v>
      </c>
      <c r="AY148" s="19" t="s">
        <v>150</v>
      </c>
      <c r="BE148" s="109">
        <f t="shared" si="19"/>
        <v>0</v>
      </c>
      <c r="BF148" s="109">
        <f t="shared" si="20"/>
        <v>0</v>
      </c>
      <c r="BG148" s="109">
        <f t="shared" si="21"/>
        <v>0</v>
      </c>
      <c r="BH148" s="109">
        <f t="shared" si="22"/>
        <v>0</v>
      </c>
      <c r="BI148" s="109">
        <f t="shared" si="23"/>
        <v>0</v>
      </c>
      <c r="BJ148" s="19" t="s">
        <v>129</v>
      </c>
      <c r="BK148" s="109">
        <f t="shared" si="24"/>
        <v>0</v>
      </c>
      <c r="BL148" s="19" t="s">
        <v>165</v>
      </c>
      <c r="BM148" s="19" t="s">
        <v>234</v>
      </c>
    </row>
    <row r="149" spans="2:65" s="9" customFormat="1" ht="29.85" customHeight="1">
      <c r="B149" s="155"/>
      <c r="C149" s="156"/>
      <c r="D149" s="165" t="s">
        <v>124</v>
      </c>
      <c r="E149" s="165"/>
      <c r="F149" s="165"/>
      <c r="G149" s="165"/>
      <c r="H149" s="165"/>
      <c r="I149" s="165"/>
      <c r="J149" s="165"/>
      <c r="K149" s="165"/>
      <c r="L149" s="165"/>
      <c r="M149" s="165"/>
      <c r="N149" s="266">
        <f>BK149</f>
        <v>0</v>
      </c>
      <c r="O149" s="267"/>
      <c r="P149" s="267"/>
      <c r="Q149" s="267"/>
      <c r="R149" s="158"/>
      <c r="T149" s="159"/>
      <c r="U149" s="156"/>
      <c r="V149" s="156"/>
      <c r="W149" s="160">
        <f>SUM(W150:W156)</f>
        <v>0</v>
      </c>
      <c r="X149" s="156"/>
      <c r="Y149" s="160">
        <f>SUM(Y150:Y156)</f>
        <v>5.2554099999999999E-2</v>
      </c>
      <c r="Z149" s="156"/>
      <c r="AA149" s="161">
        <f>SUM(AA150:AA156)</f>
        <v>0</v>
      </c>
      <c r="AR149" s="162" t="s">
        <v>129</v>
      </c>
      <c r="AT149" s="163" t="s">
        <v>76</v>
      </c>
      <c r="AU149" s="163" t="s">
        <v>85</v>
      </c>
      <c r="AY149" s="162" t="s">
        <v>150</v>
      </c>
      <c r="BK149" s="164">
        <f>SUM(BK150:BK156)</f>
        <v>0</v>
      </c>
    </row>
    <row r="150" spans="2:65" s="1" customFormat="1" ht="25.5" customHeight="1">
      <c r="B150" s="34"/>
      <c r="C150" s="166" t="s">
        <v>10</v>
      </c>
      <c r="D150" s="166" t="s">
        <v>151</v>
      </c>
      <c r="E150" s="167" t="s">
        <v>235</v>
      </c>
      <c r="F150" s="237" t="s">
        <v>236</v>
      </c>
      <c r="G150" s="237"/>
      <c r="H150" s="237"/>
      <c r="I150" s="237"/>
      <c r="J150" s="168" t="s">
        <v>169</v>
      </c>
      <c r="K150" s="169">
        <v>146.13999999999999</v>
      </c>
      <c r="L150" s="261">
        <v>0</v>
      </c>
      <c r="M150" s="262"/>
      <c r="N150" s="263">
        <f>ROUND(L150*K150,2)</f>
        <v>0</v>
      </c>
      <c r="O150" s="263"/>
      <c r="P150" s="263"/>
      <c r="Q150" s="263"/>
      <c r="R150" s="36"/>
      <c r="T150" s="170" t="s">
        <v>21</v>
      </c>
      <c r="U150" s="43" t="s">
        <v>44</v>
      </c>
      <c r="V150" s="35"/>
      <c r="W150" s="171">
        <f>V150*K150</f>
        <v>0</v>
      </c>
      <c r="X150" s="171">
        <v>0</v>
      </c>
      <c r="Y150" s="171">
        <f>X150*K150</f>
        <v>0</v>
      </c>
      <c r="Z150" s="171">
        <v>0</v>
      </c>
      <c r="AA150" s="172">
        <f>Z150*K150</f>
        <v>0</v>
      </c>
      <c r="AR150" s="19" t="s">
        <v>165</v>
      </c>
      <c r="AT150" s="19" t="s">
        <v>151</v>
      </c>
      <c r="AU150" s="19" t="s">
        <v>129</v>
      </c>
      <c r="AY150" s="19" t="s">
        <v>150</v>
      </c>
      <c r="BE150" s="109">
        <f>IF(U150="základná",N150,0)</f>
        <v>0</v>
      </c>
      <c r="BF150" s="109">
        <f>IF(U150="znížená",N150,0)</f>
        <v>0</v>
      </c>
      <c r="BG150" s="109">
        <f>IF(U150="zákl. prenesená",N150,0)</f>
        <v>0</v>
      </c>
      <c r="BH150" s="109">
        <f>IF(U150="zníž. prenesená",N150,0)</f>
        <v>0</v>
      </c>
      <c r="BI150" s="109">
        <f>IF(U150="nulová",N150,0)</f>
        <v>0</v>
      </c>
      <c r="BJ150" s="19" t="s">
        <v>129</v>
      </c>
      <c r="BK150" s="109">
        <f>ROUND(L150*K150,2)</f>
        <v>0</v>
      </c>
      <c r="BL150" s="19" t="s">
        <v>165</v>
      </c>
      <c r="BM150" s="19" t="s">
        <v>237</v>
      </c>
    </row>
    <row r="151" spans="2:65" s="10" customFormat="1" ht="16.5" customHeight="1">
      <c r="B151" s="173"/>
      <c r="C151" s="174"/>
      <c r="D151" s="174"/>
      <c r="E151" s="175" t="s">
        <v>21</v>
      </c>
      <c r="F151" s="238" t="s">
        <v>238</v>
      </c>
      <c r="G151" s="239"/>
      <c r="H151" s="239"/>
      <c r="I151" s="239"/>
      <c r="J151" s="174"/>
      <c r="K151" s="176">
        <v>146.13999999999999</v>
      </c>
      <c r="L151" s="174"/>
      <c r="M151" s="174"/>
      <c r="N151" s="174"/>
      <c r="O151" s="174"/>
      <c r="P151" s="174"/>
      <c r="Q151" s="174"/>
      <c r="R151" s="177"/>
      <c r="T151" s="178"/>
      <c r="U151" s="174"/>
      <c r="V151" s="174"/>
      <c r="W151" s="174"/>
      <c r="X151" s="174"/>
      <c r="Y151" s="174"/>
      <c r="Z151" s="174"/>
      <c r="AA151" s="179"/>
      <c r="AT151" s="180" t="s">
        <v>158</v>
      </c>
      <c r="AU151" s="180" t="s">
        <v>129</v>
      </c>
      <c r="AV151" s="10" t="s">
        <v>129</v>
      </c>
      <c r="AW151" s="10" t="s">
        <v>34</v>
      </c>
      <c r="AX151" s="10" t="s">
        <v>85</v>
      </c>
      <c r="AY151" s="180" t="s">
        <v>150</v>
      </c>
    </row>
    <row r="152" spans="2:65" s="1" customFormat="1" ht="25.5" customHeight="1">
      <c r="B152" s="34"/>
      <c r="C152" s="166" t="s">
        <v>239</v>
      </c>
      <c r="D152" s="166" t="s">
        <v>151</v>
      </c>
      <c r="E152" s="167" t="s">
        <v>240</v>
      </c>
      <c r="F152" s="237" t="s">
        <v>241</v>
      </c>
      <c r="G152" s="237"/>
      <c r="H152" s="237"/>
      <c r="I152" s="237"/>
      <c r="J152" s="168" t="s">
        <v>169</v>
      </c>
      <c r="K152" s="169">
        <v>146.13999999999999</v>
      </c>
      <c r="L152" s="261">
        <v>0</v>
      </c>
      <c r="M152" s="262"/>
      <c r="N152" s="263">
        <f>ROUND(L152*K152,2)</f>
        <v>0</v>
      </c>
      <c r="O152" s="263"/>
      <c r="P152" s="263"/>
      <c r="Q152" s="263"/>
      <c r="R152" s="36"/>
      <c r="T152" s="170" t="s">
        <v>21</v>
      </c>
      <c r="U152" s="43" t="s">
        <v>44</v>
      </c>
      <c r="V152" s="35"/>
      <c r="W152" s="171">
        <f>V152*K152</f>
        <v>0</v>
      </c>
      <c r="X152" s="171">
        <v>1E-4</v>
      </c>
      <c r="Y152" s="171">
        <f>X152*K152</f>
        <v>1.4613999999999999E-2</v>
      </c>
      <c r="Z152" s="171">
        <v>0</v>
      </c>
      <c r="AA152" s="172">
        <f>Z152*K152</f>
        <v>0</v>
      </c>
      <c r="AR152" s="19" t="s">
        <v>165</v>
      </c>
      <c r="AT152" s="19" t="s">
        <v>151</v>
      </c>
      <c r="AU152" s="19" t="s">
        <v>129</v>
      </c>
      <c r="AY152" s="19" t="s">
        <v>150</v>
      </c>
      <c r="BE152" s="109">
        <f>IF(U152="základná",N152,0)</f>
        <v>0</v>
      </c>
      <c r="BF152" s="109">
        <f>IF(U152="znížená",N152,0)</f>
        <v>0</v>
      </c>
      <c r="BG152" s="109">
        <f>IF(U152="zákl. prenesená",N152,0)</f>
        <v>0</v>
      </c>
      <c r="BH152" s="109">
        <f>IF(U152="zníž. prenesená",N152,0)</f>
        <v>0</v>
      </c>
      <c r="BI152" s="109">
        <f>IF(U152="nulová",N152,0)</f>
        <v>0</v>
      </c>
      <c r="BJ152" s="19" t="s">
        <v>129</v>
      </c>
      <c r="BK152" s="109">
        <f>ROUND(L152*K152,2)</f>
        <v>0</v>
      </c>
      <c r="BL152" s="19" t="s">
        <v>165</v>
      </c>
      <c r="BM152" s="19" t="s">
        <v>242</v>
      </c>
    </row>
    <row r="153" spans="2:65" s="1" customFormat="1" ht="25.5" customHeight="1">
      <c r="B153" s="34"/>
      <c r="C153" s="166" t="s">
        <v>243</v>
      </c>
      <c r="D153" s="166" t="s">
        <v>151</v>
      </c>
      <c r="E153" s="167" t="s">
        <v>244</v>
      </c>
      <c r="F153" s="237" t="s">
        <v>245</v>
      </c>
      <c r="G153" s="237"/>
      <c r="H153" s="237"/>
      <c r="I153" s="237"/>
      <c r="J153" s="168" t="s">
        <v>169</v>
      </c>
      <c r="K153" s="169">
        <v>146.13999999999999</v>
      </c>
      <c r="L153" s="261">
        <v>0</v>
      </c>
      <c r="M153" s="262"/>
      <c r="N153" s="263">
        <f>ROUND(L153*K153,2)</f>
        <v>0</v>
      </c>
      <c r="O153" s="263"/>
      <c r="P153" s="263"/>
      <c r="Q153" s="263"/>
      <c r="R153" s="36"/>
      <c r="T153" s="170" t="s">
        <v>21</v>
      </c>
      <c r="U153" s="43" t="s">
        <v>44</v>
      </c>
      <c r="V153" s="35"/>
      <c r="W153" s="171">
        <f>V153*K153</f>
        <v>0</v>
      </c>
      <c r="X153" s="171">
        <v>3.0000000000000001E-5</v>
      </c>
      <c r="Y153" s="171">
        <f>X153*K153</f>
        <v>4.3841999999999996E-3</v>
      </c>
      <c r="Z153" s="171">
        <v>0</v>
      </c>
      <c r="AA153" s="172">
        <f>Z153*K153</f>
        <v>0</v>
      </c>
      <c r="AR153" s="19" t="s">
        <v>165</v>
      </c>
      <c r="AT153" s="19" t="s">
        <v>151</v>
      </c>
      <c r="AU153" s="19" t="s">
        <v>129</v>
      </c>
      <c r="AY153" s="19" t="s">
        <v>150</v>
      </c>
      <c r="BE153" s="109">
        <f>IF(U153="základná",N153,0)</f>
        <v>0</v>
      </c>
      <c r="BF153" s="109">
        <f>IF(U153="znížená",N153,0)</f>
        <v>0</v>
      </c>
      <c r="BG153" s="109">
        <f>IF(U153="zákl. prenesená",N153,0)</f>
        <v>0</v>
      </c>
      <c r="BH153" s="109">
        <f>IF(U153="zníž. prenesená",N153,0)</f>
        <v>0</v>
      </c>
      <c r="BI153" s="109">
        <f>IF(U153="nulová",N153,0)</f>
        <v>0</v>
      </c>
      <c r="BJ153" s="19" t="s">
        <v>129</v>
      </c>
      <c r="BK153" s="109">
        <f>ROUND(L153*K153,2)</f>
        <v>0</v>
      </c>
      <c r="BL153" s="19" t="s">
        <v>165</v>
      </c>
      <c r="BM153" s="19" t="s">
        <v>246</v>
      </c>
    </row>
    <row r="154" spans="2:65" s="1" customFormat="1" ht="16.5" customHeight="1">
      <c r="B154" s="34"/>
      <c r="C154" s="166" t="s">
        <v>247</v>
      </c>
      <c r="D154" s="166" t="s">
        <v>151</v>
      </c>
      <c r="E154" s="167" t="s">
        <v>248</v>
      </c>
      <c r="F154" s="237" t="s">
        <v>249</v>
      </c>
      <c r="G154" s="237"/>
      <c r="H154" s="237"/>
      <c r="I154" s="237"/>
      <c r="J154" s="168" t="s">
        <v>169</v>
      </c>
      <c r="K154" s="169">
        <v>19.11</v>
      </c>
      <c r="L154" s="261">
        <v>0</v>
      </c>
      <c r="M154" s="262"/>
      <c r="N154" s="263">
        <f>ROUND(L154*K154,2)</f>
        <v>0</v>
      </c>
      <c r="O154" s="263"/>
      <c r="P154" s="263"/>
      <c r="Q154" s="263"/>
      <c r="R154" s="36"/>
      <c r="T154" s="170" t="s">
        <v>21</v>
      </c>
      <c r="U154" s="43" t="s">
        <v>44</v>
      </c>
      <c r="V154" s="35"/>
      <c r="W154" s="171">
        <f>V154*K154</f>
        <v>0</v>
      </c>
      <c r="X154" s="171">
        <v>1.4999999999999999E-4</v>
      </c>
      <c r="Y154" s="171">
        <f>X154*K154</f>
        <v>2.8664999999999997E-3</v>
      </c>
      <c r="Z154" s="171">
        <v>0</v>
      </c>
      <c r="AA154" s="172">
        <f>Z154*K154</f>
        <v>0</v>
      </c>
      <c r="AR154" s="19" t="s">
        <v>165</v>
      </c>
      <c r="AT154" s="19" t="s">
        <v>151</v>
      </c>
      <c r="AU154" s="19" t="s">
        <v>129</v>
      </c>
      <c r="AY154" s="19" t="s">
        <v>150</v>
      </c>
      <c r="BE154" s="109">
        <f>IF(U154="základná",N154,0)</f>
        <v>0</v>
      </c>
      <c r="BF154" s="109">
        <f>IF(U154="znížená",N154,0)</f>
        <v>0</v>
      </c>
      <c r="BG154" s="109">
        <f>IF(U154="zákl. prenesená",N154,0)</f>
        <v>0</v>
      </c>
      <c r="BH154" s="109">
        <f>IF(U154="zníž. prenesená",N154,0)</f>
        <v>0</v>
      </c>
      <c r="BI154" s="109">
        <f>IF(U154="nulová",N154,0)</f>
        <v>0</v>
      </c>
      <c r="BJ154" s="19" t="s">
        <v>129</v>
      </c>
      <c r="BK154" s="109">
        <f>ROUND(L154*K154,2)</f>
        <v>0</v>
      </c>
      <c r="BL154" s="19" t="s">
        <v>165</v>
      </c>
      <c r="BM154" s="19" t="s">
        <v>250</v>
      </c>
    </row>
    <row r="155" spans="2:65" s="10" customFormat="1" ht="16.5" customHeight="1">
      <c r="B155" s="173"/>
      <c r="C155" s="174"/>
      <c r="D155" s="174"/>
      <c r="E155" s="175" t="s">
        <v>21</v>
      </c>
      <c r="F155" s="238" t="s">
        <v>251</v>
      </c>
      <c r="G155" s="239"/>
      <c r="H155" s="239"/>
      <c r="I155" s="239"/>
      <c r="J155" s="174"/>
      <c r="K155" s="176">
        <v>19.11</v>
      </c>
      <c r="L155" s="174"/>
      <c r="M155" s="174"/>
      <c r="N155" s="174"/>
      <c r="O155" s="174"/>
      <c r="P155" s="174"/>
      <c r="Q155" s="174"/>
      <c r="R155" s="177"/>
      <c r="T155" s="178"/>
      <c r="U155" s="174"/>
      <c r="V155" s="174"/>
      <c r="W155" s="174"/>
      <c r="X155" s="174"/>
      <c r="Y155" s="174"/>
      <c r="Z155" s="174"/>
      <c r="AA155" s="179"/>
      <c r="AT155" s="180" t="s">
        <v>158</v>
      </c>
      <c r="AU155" s="180" t="s">
        <v>129</v>
      </c>
      <c r="AV155" s="10" t="s">
        <v>129</v>
      </c>
      <c r="AW155" s="10" t="s">
        <v>34</v>
      </c>
      <c r="AX155" s="10" t="s">
        <v>85</v>
      </c>
      <c r="AY155" s="180" t="s">
        <v>150</v>
      </c>
    </row>
    <row r="156" spans="2:65" s="1" customFormat="1" ht="38.25" customHeight="1">
      <c r="B156" s="34"/>
      <c r="C156" s="166" t="s">
        <v>252</v>
      </c>
      <c r="D156" s="166" t="s">
        <v>151</v>
      </c>
      <c r="E156" s="167" t="s">
        <v>253</v>
      </c>
      <c r="F156" s="237" t="s">
        <v>254</v>
      </c>
      <c r="G156" s="237"/>
      <c r="H156" s="237"/>
      <c r="I156" s="237"/>
      <c r="J156" s="168" t="s">
        <v>169</v>
      </c>
      <c r="K156" s="169">
        <v>146.13999999999999</v>
      </c>
      <c r="L156" s="261">
        <v>0</v>
      </c>
      <c r="M156" s="262"/>
      <c r="N156" s="263">
        <f>ROUND(L156*K156,2)</f>
        <v>0</v>
      </c>
      <c r="O156" s="263"/>
      <c r="P156" s="263"/>
      <c r="Q156" s="263"/>
      <c r="R156" s="36"/>
      <c r="T156" s="170" t="s">
        <v>21</v>
      </c>
      <c r="U156" s="43" t="s">
        <v>44</v>
      </c>
      <c r="V156" s="35"/>
      <c r="W156" s="171">
        <f>V156*K156</f>
        <v>0</v>
      </c>
      <c r="X156" s="171">
        <v>2.1000000000000001E-4</v>
      </c>
      <c r="Y156" s="171">
        <f>X156*K156</f>
        <v>3.0689399999999999E-2</v>
      </c>
      <c r="Z156" s="171">
        <v>0</v>
      </c>
      <c r="AA156" s="172">
        <f>Z156*K156</f>
        <v>0</v>
      </c>
      <c r="AR156" s="19" t="s">
        <v>165</v>
      </c>
      <c r="AT156" s="19" t="s">
        <v>151</v>
      </c>
      <c r="AU156" s="19" t="s">
        <v>129</v>
      </c>
      <c r="AY156" s="19" t="s">
        <v>150</v>
      </c>
      <c r="BE156" s="109">
        <f>IF(U156="základná",N156,0)</f>
        <v>0</v>
      </c>
      <c r="BF156" s="109">
        <f>IF(U156="znížená",N156,0)</f>
        <v>0</v>
      </c>
      <c r="BG156" s="109">
        <f>IF(U156="zákl. prenesená",N156,0)</f>
        <v>0</v>
      </c>
      <c r="BH156" s="109">
        <f>IF(U156="zníž. prenesená",N156,0)</f>
        <v>0</v>
      </c>
      <c r="BI156" s="109">
        <f>IF(U156="nulová",N156,0)</f>
        <v>0</v>
      </c>
      <c r="BJ156" s="19" t="s">
        <v>129</v>
      </c>
      <c r="BK156" s="109">
        <f>ROUND(L156*K156,2)</f>
        <v>0</v>
      </c>
      <c r="BL156" s="19" t="s">
        <v>165</v>
      </c>
      <c r="BM156" s="19" t="s">
        <v>255</v>
      </c>
    </row>
    <row r="157" spans="2:65" s="1" customFormat="1" ht="49.9" customHeight="1">
      <c r="B157" s="34"/>
      <c r="C157" s="35"/>
      <c r="D157" s="157" t="s">
        <v>256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274">
        <f t="shared" ref="N157:N162" si="25">BK157</f>
        <v>0</v>
      </c>
      <c r="O157" s="275"/>
      <c r="P157" s="275"/>
      <c r="Q157" s="275"/>
      <c r="R157" s="36"/>
      <c r="T157" s="142"/>
      <c r="U157" s="35"/>
      <c r="V157" s="35"/>
      <c r="W157" s="35"/>
      <c r="X157" s="35"/>
      <c r="Y157" s="35"/>
      <c r="Z157" s="35"/>
      <c r="AA157" s="77"/>
      <c r="AT157" s="19" t="s">
        <v>76</v>
      </c>
      <c r="AU157" s="19" t="s">
        <v>77</v>
      </c>
      <c r="AY157" s="19" t="s">
        <v>257</v>
      </c>
      <c r="BK157" s="109">
        <f>SUM(BK158:BK162)</f>
        <v>0</v>
      </c>
    </row>
    <row r="158" spans="2:65" s="1" customFormat="1" ht="22.35" customHeight="1">
      <c r="B158" s="34"/>
      <c r="C158" s="185" t="s">
        <v>21</v>
      </c>
      <c r="D158" s="185" t="s">
        <v>151</v>
      </c>
      <c r="E158" s="186" t="s">
        <v>21</v>
      </c>
      <c r="F158" s="240" t="s">
        <v>21</v>
      </c>
      <c r="G158" s="240"/>
      <c r="H158" s="240"/>
      <c r="I158" s="240"/>
      <c r="J158" s="187" t="s">
        <v>21</v>
      </c>
      <c r="K158" s="188"/>
      <c r="L158" s="261"/>
      <c r="M158" s="263"/>
      <c r="N158" s="263">
        <f t="shared" si="25"/>
        <v>0</v>
      </c>
      <c r="O158" s="263"/>
      <c r="P158" s="263"/>
      <c r="Q158" s="263"/>
      <c r="R158" s="36"/>
      <c r="T158" s="170" t="s">
        <v>21</v>
      </c>
      <c r="U158" s="189" t="s">
        <v>44</v>
      </c>
      <c r="V158" s="35"/>
      <c r="W158" s="35"/>
      <c r="X158" s="35"/>
      <c r="Y158" s="35"/>
      <c r="Z158" s="35"/>
      <c r="AA158" s="77"/>
      <c r="AT158" s="19" t="s">
        <v>257</v>
      </c>
      <c r="AU158" s="19" t="s">
        <v>85</v>
      </c>
      <c r="AY158" s="19" t="s">
        <v>257</v>
      </c>
      <c r="BE158" s="109">
        <f>IF(U158="základná",N158,0)</f>
        <v>0</v>
      </c>
      <c r="BF158" s="109">
        <f>IF(U158="znížená",N158,0)</f>
        <v>0</v>
      </c>
      <c r="BG158" s="109">
        <f>IF(U158="zákl. prenesená",N158,0)</f>
        <v>0</v>
      </c>
      <c r="BH158" s="109">
        <f>IF(U158="zníž. prenesená",N158,0)</f>
        <v>0</v>
      </c>
      <c r="BI158" s="109">
        <f>IF(U158="nulová",N158,0)</f>
        <v>0</v>
      </c>
      <c r="BJ158" s="19" t="s">
        <v>129</v>
      </c>
      <c r="BK158" s="109">
        <f>L158*K158</f>
        <v>0</v>
      </c>
    </row>
    <row r="159" spans="2:65" s="1" customFormat="1" ht="22.35" customHeight="1">
      <c r="B159" s="34"/>
      <c r="C159" s="185" t="s">
        <v>21</v>
      </c>
      <c r="D159" s="185" t="s">
        <v>151</v>
      </c>
      <c r="E159" s="186" t="s">
        <v>21</v>
      </c>
      <c r="F159" s="240" t="s">
        <v>21</v>
      </c>
      <c r="G159" s="240"/>
      <c r="H159" s="240"/>
      <c r="I159" s="240"/>
      <c r="J159" s="187" t="s">
        <v>21</v>
      </c>
      <c r="K159" s="188"/>
      <c r="L159" s="261"/>
      <c r="M159" s="263"/>
      <c r="N159" s="263">
        <f t="shared" si="25"/>
        <v>0</v>
      </c>
      <c r="O159" s="263"/>
      <c r="P159" s="263"/>
      <c r="Q159" s="263"/>
      <c r="R159" s="36"/>
      <c r="T159" s="170" t="s">
        <v>21</v>
      </c>
      <c r="U159" s="189" t="s">
        <v>44</v>
      </c>
      <c r="V159" s="35"/>
      <c r="W159" s="35"/>
      <c r="X159" s="35"/>
      <c r="Y159" s="35"/>
      <c r="Z159" s="35"/>
      <c r="AA159" s="77"/>
      <c r="AT159" s="19" t="s">
        <v>257</v>
      </c>
      <c r="AU159" s="19" t="s">
        <v>85</v>
      </c>
      <c r="AY159" s="19" t="s">
        <v>257</v>
      </c>
      <c r="BE159" s="109">
        <f>IF(U159="základná",N159,0)</f>
        <v>0</v>
      </c>
      <c r="BF159" s="109">
        <f>IF(U159="znížená",N159,0)</f>
        <v>0</v>
      </c>
      <c r="BG159" s="109">
        <f>IF(U159="zákl. prenesená",N159,0)</f>
        <v>0</v>
      </c>
      <c r="BH159" s="109">
        <f>IF(U159="zníž. prenesená",N159,0)</f>
        <v>0</v>
      </c>
      <c r="BI159" s="109">
        <f>IF(U159="nulová",N159,0)</f>
        <v>0</v>
      </c>
      <c r="BJ159" s="19" t="s">
        <v>129</v>
      </c>
      <c r="BK159" s="109">
        <f>L159*K159</f>
        <v>0</v>
      </c>
    </row>
    <row r="160" spans="2:65" s="1" customFormat="1" ht="22.35" customHeight="1">
      <c r="B160" s="34"/>
      <c r="C160" s="185" t="s">
        <v>21</v>
      </c>
      <c r="D160" s="185" t="s">
        <v>151</v>
      </c>
      <c r="E160" s="186" t="s">
        <v>21</v>
      </c>
      <c r="F160" s="240" t="s">
        <v>21</v>
      </c>
      <c r="G160" s="240"/>
      <c r="H160" s="240"/>
      <c r="I160" s="240"/>
      <c r="J160" s="187" t="s">
        <v>21</v>
      </c>
      <c r="K160" s="188"/>
      <c r="L160" s="261"/>
      <c r="M160" s="263"/>
      <c r="N160" s="263">
        <f t="shared" si="25"/>
        <v>0</v>
      </c>
      <c r="O160" s="263"/>
      <c r="P160" s="263"/>
      <c r="Q160" s="263"/>
      <c r="R160" s="36"/>
      <c r="T160" s="170" t="s">
        <v>21</v>
      </c>
      <c r="U160" s="189" t="s">
        <v>44</v>
      </c>
      <c r="V160" s="35"/>
      <c r="W160" s="35"/>
      <c r="X160" s="35"/>
      <c r="Y160" s="35"/>
      <c r="Z160" s="35"/>
      <c r="AA160" s="77"/>
      <c r="AT160" s="19" t="s">
        <v>257</v>
      </c>
      <c r="AU160" s="19" t="s">
        <v>85</v>
      </c>
      <c r="AY160" s="19" t="s">
        <v>257</v>
      </c>
      <c r="BE160" s="109">
        <f>IF(U160="základná",N160,0)</f>
        <v>0</v>
      </c>
      <c r="BF160" s="109">
        <f>IF(U160="znížená",N160,0)</f>
        <v>0</v>
      </c>
      <c r="BG160" s="109">
        <f>IF(U160="zákl. prenesená",N160,0)</f>
        <v>0</v>
      </c>
      <c r="BH160" s="109">
        <f>IF(U160="zníž. prenesená",N160,0)</f>
        <v>0</v>
      </c>
      <c r="BI160" s="109">
        <f>IF(U160="nulová",N160,0)</f>
        <v>0</v>
      </c>
      <c r="BJ160" s="19" t="s">
        <v>129</v>
      </c>
      <c r="BK160" s="109">
        <f>L160*K160</f>
        <v>0</v>
      </c>
    </row>
    <row r="161" spans="2:63" s="1" customFormat="1" ht="22.35" customHeight="1">
      <c r="B161" s="34"/>
      <c r="C161" s="185" t="s">
        <v>21</v>
      </c>
      <c r="D161" s="185" t="s">
        <v>151</v>
      </c>
      <c r="E161" s="186" t="s">
        <v>21</v>
      </c>
      <c r="F161" s="240" t="s">
        <v>21</v>
      </c>
      <c r="G161" s="240"/>
      <c r="H161" s="240"/>
      <c r="I161" s="240"/>
      <c r="J161" s="187" t="s">
        <v>21</v>
      </c>
      <c r="K161" s="188"/>
      <c r="L161" s="261"/>
      <c r="M161" s="263"/>
      <c r="N161" s="263">
        <f t="shared" si="25"/>
        <v>0</v>
      </c>
      <c r="O161" s="263"/>
      <c r="P161" s="263"/>
      <c r="Q161" s="263"/>
      <c r="R161" s="36"/>
      <c r="T161" s="170" t="s">
        <v>21</v>
      </c>
      <c r="U161" s="189" t="s">
        <v>44</v>
      </c>
      <c r="V161" s="35"/>
      <c r="W161" s="35"/>
      <c r="X161" s="35"/>
      <c r="Y161" s="35"/>
      <c r="Z161" s="35"/>
      <c r="AA161" s="77"/>
      <c r="AT161" s="19" t="s">
        <v>257</v>
      </c>
      <c r="AU161" s="19" t="s">
        <v>85</v>
      </c>
      <c r="AY161" s="19" t="s">
        <v>257</v>
      </c>
      <c r="BE161" s="109">
        <f>IF(U161="základná",N161,0)</f>
        <v>0</v>
      </c>
      <c r="BF161" s="109">
        <f>IF(U161="znížená",N161,0)</f>
        <v>0</v>
      </c>
      <c r="BG161" s="109">
        <f>IF(U161="zákl. prenesená",N161,0)</f>
        <v>0</v>
      </c>
      <c r="BH161" s="109">
        <f>IF(U161="zníž. prenesená",N161,0)</f>
        <v>0</v>
      </c>
      <c r="BI161" s="109">
        <f>IF(U161="nulová",N161,0)</f>
        <v>0</v>
      </c>
      <c r="BJ161" s="19" t="s">
        <v>129</v>
      </c>
      <c r="BK161" s="109">
        <f>L161*K161</f>
        <v>0</v>
      </c>
    </row>
    <row r="162" spans="2:63" s="1" customFormat="1" ht="22.35" customHeight="1">
      <c r="B162" s="34"/>
      <c r="C162" s="185" t="s">
        <v>21</v>
      </c>
      <c r="D162" s="185" t="s">
        <v>151</v>
      </c>
      <c r="E162" s="186" t="s">
        <v>21</v>
      </c>
      <c r="F162" s="240" t="s">
        <v>21</v>
      </c>
      <c r="G162" s="240"/>
      <c r="H162" s="240"/>
      <c r="I162" s="240"/>
      <c r="J162" s="187" t="s">
        <v>21</v>
      </c>
      <c r="K162" s="188"/>
      <c r="L162" s="261"/>
      <c r="M162" s="263"/>
      <c r="N162" s="263">
        <f t="shared" si="25"/>
        <v>0</v>
      </c>
      <c r="O162" s="263"/>
      <c r="P162" s="263"/>
      <c r="Q162" s="263"/>
      <c r="R162" s="36"/>
      <c r="T162" s="170" t="s">
        <v>21</v>
      </c>
      <c r="U162" s="189" t="s">
        <v>44</v>
      </c>
      <c r="V162" s="55"/>
      <c r="W162" s="55"/>
      <c r="X162" s="55"/>
      <c r="Y162" s="55"/>
      <c r="Z162" s="55"/>
      <c r="AA162" s="57"/>
      <c r="AT162" s="19" t="s">
        <v>257</v>
      </c>
      <c r="AU162" s="19" t="s">
        <v>85</v>
      </c>
      <c r="AY162" s="19" t="s">
        <v>257</v>
      </c>
      <c r="BE162" s="109">
        <f>IF(U162="základná",N162,0)</f>
        <v>0</v>
      </c>
      <c r="BF162" s="109">
        <f>IF(U162="znížená",N162,0)</f>
        <v>0</v>
      </c>
      <c r="BG162" s="109">
        <f>IF(U162="zákl. prenesená",N162,0)</f>
        <v>0</v>
      </c>
      <c r="BH162" s="109">
        <f>IF(U162="zníž. prenesená",N162,0)</f>
        <v>0</v>
      </c>
      <c r="BI162" s="109">
        <f>IF(U162="nulová",N162,0)</f>
        <v>0</v>
      </c>
      <c r="BJ162" s="19" t="s">
        <v>129</v>
      </c>
      <c r="BK162" s="109">
        <f>L162*K162</f>
        <v>0</v>
      </c>
    </row>
    <row r="163" spans="2:63" s="1" customFormat="1" ht="6.95" customHeight="1">
      <c r="B163" s="58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60"/>
    </row>
  </sheetData>
  <sheetProtection algorithmName="SHA-512" hashValue="hR7Dw9IS07WZAWEGu4myUbcgdsM8FUgoNC/6DlTVNCT/58tOXhLf97BEGc63hl/ySVaGQm4l3SKuallfy1mzow==" saltValue="q52SiFELy+dBnAa+v/wpGMqY/it9j/CaygdMxw6IIU0Bx+ta8kYVzFoHPntluZijugm6lzd9qMh5BkGl82u+7w==" spinCount="10" sheet="1" objects="1" scenarios="1" formatColumns="0" formatRows="0"/>
  <mergeCells count="168">
    <mergeCell ref="N153:Q153"/>
    <mergeCell ref="N154:Q154"/>
    <mergeCell ref="N156:Q156"/>
    <mergeCell ref="N158:Q158"/>
    <mergeCell ref="N159:Q159"/>
    <mergeCell ref="N160:Q160"/>
    <mergeCell ref="N149:Q149"/>
    <mergeCell ref="N157:Q157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N137:Q137"/>
    <mergeCell ref="N138:Q138"/>
    <mergeCell ref="N144:Q144"/>
    <mergeCell ref="N145:Q145"/>
    <mergeCell ref="N146:Q146"/>
    <mergeCell ref="N147:Q147"/>
    <mergeCell ref="N148:Q148"/>
    <mergeCell ref="N150:Q150"/>
    <mergeCell ref="N152:Q152"/>
    <mergeCell ref="N132:Q132"/>
    <mergeCell ref="L133:M133"/>
    <mergeCell ref="N133:Q133"/>
    <mergeCell ref="L134:M134"/>
    <mergeCell ref="N134:Q134"/>
    <mergeCell ref="L135:M135"/>
    <mergeCell ref="N135:Q135"/>
    <mergeCell ref="L136:M136"/>
    <mergeCell ref="N136:Q136"/>
    <mergeCell ref="N162:Q162"/>
    <mergeCell ref="N161:Q161"/>
    <mergeCell ref="N143:Q143"/>
    <mergeCell ref="N140:Q140"/>
    <mergeCell ref="N141:Q141"/>
    <mergeCell ref="N142:Q142"/>
    <mergeCell ref="N139:Q139"/>
    <mergeCell ref="F130:I130"/>
    <mergeCell ref="F135:I135"/>
    <mergeCell ref="F132:I132"/>
    <mergeCell ref="F131:I131"/>
    <mergeCell ref="F133:I133"/>
    <mergeCell ref="F134:I134"/>
    <mergeCell ref="F136:I136"/>
    <mergeCell ref="F137:I137"/>
    <mergeCell ref="F140:I140"/>
    <mergeCell ref="F141:I141"/>
    <mergeCell ref="F142:I142"/>
    <mergeCell ref="F143:I143"/>
    <mergeCell ref="F144:I144"/>
    <mergeCell ref="F145:I145"/>
    <mergeCell ref="F146:I146"/>
    <mergeCell ref="L137:M137"/>
    <mergeCell ref="L142:M142"/>
    <mergeCell ref="L159:M159"/>
    <mergeCell ref="L158:M158"/>
    <mergeCell ref="L160:M160"/>
    <mergeCell ref="L161:M161"/>
    <mergeCell ref="L162:M162"/>
    <mergeCell ref="F127:I127"/>
    <mergeCell ref="F129:I129"/>
    <mergeCell ref="L129:M129"/>
    <mergeCell ref="L130:M130"/>
    <mergeCell ref="L140:M140"/>
    <mergeCell ref="L141:M141"/>
    <mergeCell ref="L143:M143"/>
    <mergeCell ref="L144:M144"/>
    <mergeCell ref="L145:M145"/>
    <mergeCell ref="L146:M146"/>
    <mergeCell ref="L147:M147"/>
    <mergeCell ref="L148:M148"/>
    <mergeCell ref="L150:M150"/>
    <mergeCell ref="L152:M152"/>
    <mergeCell ref="L153:M153"/>
    <mergeCell ref="L154:M154"/>
    <mergeCell ref="L156:M156"/>
    <mergeCell ref="L132:M132"/>
    <mergeCell ref="N123:Q123"/>
    <mergeCell ref="F125:I125"/>
    <mergeCell ref="L125:M125"/>
    <mergeCell ref="N125:Q125"/>
    <mergeCell ref="F126:I126"/>
    <mergeCell ref="L127:M127"/>
    <mergeCell ref="N127:Q127"/>
    <mergeCell ref="N129:Q129"/>
    <mergeCell ref="N130:Q130"/>
    <mergeCell ref="N124:Q124"/>
    <mergeCell ref="N128:Q128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N122:Q122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N92:Q92"/>
    <mergeCell ref="N93:Q93"/>
    <mergeCell ref="N94:Q94"/>
    <mergeCell ref="N97:Q97"/>
    <mergeCell ref="N95:Q95"/>
    <mergeCell ref="D98:H98"/>
    <mergeCell ref="N98:Q98"/>
    <mergeCell ref="D99:H99"/>
    <mergeCell ref="N99:Q9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F158:I158"/>
    <mergeCell ref="F159:I159"/>
    <mergeCell ref="F160:I160"/>
    <mergeCell ref="F161:I161"/>
    <mergeCell ref="F162:I162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F148:I148"/>
    <mergeCell ref="F147:I147"/>
    <mergeCell ref="F150:I150"/>
    <mergeCell ref="F151:I151"/>
    <mergeCell ref="F152:I152"/>
    <mergeCell ref="F153:I153"/>
    <mergeCell ref="F154:I154"/>
    <mergeCell ref="F155:I155"/>
    <mergeCell ref="F156:I156"/>
  </mergeCells>
  <dataValidations count="2">
    <dataValidation type="list" allowBlank="1" showInputMessage="1" showErrorMessage="1" error="Povolené sú hodnoty K, M." sqref="D158:D163">
      <formula1>"K, M"</formula1>
    </dataValidation>
    <dataValidation type="list" allowBlank="1" showInputMessage="1" showErrorMessage="1" error="Povolené sú hodnoty základná, znížená, nulová." sqref="U158:U163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2"/>
      <c r="C1" s="12"/>
      <c r="D1" s="13" t="s">
        <v>1</v>
      </c>
      <c r="E1" s="12"/>
      <c r="F1" s="14" t="s">
        <v>105</v>
      </c>
      <c r="G1" s="14"/>
      <c r="H1" s="276" t="s">
        <v>106</v>
      </c>
      <c r="I1" s="276"/>
      <c r="J1" s="276"/>
      <c r="K1" s="276"/>
      <c r="L1" s="14" t="s">
        <v>107</v>
      </c>
      <c r="M1" s="12"/>
      <c r="N1" s="12"/>
      <c r="O1" s="13" t="s">
        <v>108</v>
      </c>
      <c r="P1" s="12"/>
      <c r="Q1" s="12"/>
      <c r="R1" s="12"/>
      <c r="S1" s="14" t="s">
        <v>109</v>
      </c>
      <c r="T1" s="14"/>
      <c r="U1" s="118"/>
      <c r="V1" s="118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02" t="s">
        <v>7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S2" s="206" t="s">
        <v>8</v>
      </c>
      <c r="T2" s="207"/>
      <c r="U2" s="207"/>
      <c r="V2" s="207"/>
      <c r="W2" s="207"/>
      <c r="X2" s="207"/>
      <c r="Y2" s="207"/>
      <c r="Z2" s="207"/>
      <c r="AA2" s="207"/>
      <c r="AB2" s="207"/>
      <c r="AC2" s="207"/>
      <c r="AT2" s="19" t="s">
        <v>89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77</v>
      </c>
    </row>
    <row r="4" spans="1:66" ht="36.950000000000003" customHeight="1">
      <c r="B4" s="23"/>
      <c r="C4" s="204" t="s">
        <v>110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4"/>
      <c r="T4" s="18" t="s">
        <v>12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18</v>
      </c>
      <c r="E6" s="26"/>
      <c r="F6" s="246" t="str">
        <f>'Rekapitulácia stavby'!K6</f>
        <v>Modernizácia odborných učební v ZŠ V.Paulínyho-Tótha, Senica - stavebné úpravy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6"/>
      <c r="R6" s="24"/>
    </row>
    <row r="7" spans="1:66" s="1" customFormat="1" ht="32.85" customHeight="1">
      <c r="B7" s="34"/>
      <c r="C7" s="35"/>
      <c r="D7" s="29" t="s">
        <v>111</v>
      </c>
      <c r="E7" s="35"/>
      <c r="F7" s="213" t="s">
        <v>258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35"/>
      <c r="R7" s="36"/>
    </row>
    <row r="8" spans="1:66" s="1" customFormat="1" ht="14.45" customHeight="1">
      <c r="B8" s="34"/>
      <c r="C8" s="35"/>
      <c r="D8" s="30" t="s">
        <v>20</v>
      </c>
      <c r="E8" s="35"/>
      <c r="F8" s="28" t="s">
        <v>21</v>
      </c>
      <c r="G8" s="35"/>
      <c r="H8" s="35"/>
      <c r="I8" s="35"/>
      <c r="J8" s="35"/>
      <c r="K8" s="35"/>
      <c r="L8" s="35"/>
      <c r="M8" s="30" t="s">
        <v>22</v>
      </c>
      <c r="N8" s="35"/>
      <c r="O8" s="28" t="s">
        <v>21</v>
      </c>
      <c r="P8" s="35"/>
      <c r="Q8" s="35"/>
      <c r="R8" s="36"/>
    </row>
    <row r="9" spans="1:66" s="1" customFormat="1" ht="14.45" customHeight="1">
      <c r="B9" s="34"/>
      <c r="C9" s="35"/>
      <c r="D9" s="30" t="s">
        <v>23</v>
      </c>
      <c r="E9" s="35"/>
      <c r="F9" s="28" t="s">
        <v>24</v>
      </c>
      <c r="G9" s="35"/>
      <c r="H9" s="35"/>
      <c r="I9" s="35"/>
      <c r="J9" s="35"/>
      <c r="K9" s="35"/>
      <c r="L9" s="35"/>
      <c r="M9" s="30" t="s">
        <v>25</v>
      </c>
      <c r="N9" s="35"/>
      <c r="O9" s="277">
        <f>'Rekapitulácia stavby'!AN8</f>
        <v>43440</v>
      </c>
      <c r="P9" s="248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0" t="s">
        <v>26</v>
      </c>
      <c r="E11" s="35"/>
      <c r="F11" s="35"/>
      <c r="G11" s="35"/>
      <c r="H11" s="35"/>
      <c r="I11" s="35"/>
      <c r="J11" s="35"/>
      <c r="K11" s="35"/>
      <c r="L11" s="35"/>
      <c r="M11" s="30" t="s">
        <v>27</v>
      </c>
      <c r="N11" s="35"/>
      <c r="O11" s="208" t="s">
        <v>21</v>
      </c>
      <c r="P11" s="208"/>
      <c r="Q11" s="35"/>
      <c r="R11" s="36"/>
    </row>
    <row r="12" spans="1:66" s="1" customFormat="1" ht="18" customHeight="1">
      <c r="B12" s="34"/>
      <c r="C12" s="35"/>
      <c r="D12" s="35"/>
      <c r="E12" s="28" t="s">
        <v>28</v>
      </c>
      <c r="F12" s="35"/>
      <c r="G12" s="35"/>
      <c r="H12" s="35"/>
      <c r="I12" s="35"/>
      <c r="J12" s="35"/>
      <c r="K12" s="35"/>
      <c r="L12" s="35"/>
      <c r="M12" s="30" t="s">
        <v>29</v>
      </c>
      <c r="N12" s="35"/>
      <c r="O12" s="208" t="s">
        <v>21</v>
      </c>
      <c r="P12" s="208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0" t="s">
        <v>30</v>
      </c>
      <c r="E14" s="35"/>
      <c r="F14" s="35"/>
      <c r="G14" s="35"/>
      <c r="H14" s="35"/>
      <c r="I14" s="35"/>
      <c r="J14" s="35"/>
      <c r="K14" s="35"/>
      <c r="L14" s="35"/>
      <c r="M14" s="30" t="s">
        <v>27</v>
      </c>
      <c r="N14" s="35"/>
      <c r="O14" s="278" t="str">
        <f>IF('Rekapitulácia stavby'!AN13="","",'Rekapitulácia stavby'!AN13)</f>
        <v>Vyplň údaj</v>
      </c>
      <c r="P14" s="208"/>
      <c r="Q14" s="35"/>
      <c r="R14" s="36"/>
    </row>
    <row r="15" spans="1:66" s="1" customFormat="1" ht="18" customHeight="1">
      <c r="B15" s="34"/>
      <c r="C15" s="35"/>
      <c r="D15" s="35"/>
      <c r="E15" s="278" t="str">
        <f>IF('Rekapitulácia stavby'!E14="","",'Rekapitulácia stavby'!E14)</f>
        <v>Vyplň údaj</v>
      </c>
      <c r="F15" s="279"/>
      <c r="G15" s="279"/>
      <c r="H15" s="279"/>
      <c r="I15" s="279"/>
      <c r="J15" s="279"/>
      <c r="K15" s="279"/>
      <c r="L15" s="279"/>
      <c r="M15" s="30" t="s">
        <v>29</v>
      </c>
      <c r="N15" s="35"/>
      <c r="O15" s="278" t="str">
        <f>IF('Rekapitulácia stavby'!AN14="","",'Rekapitulácia stavby'!AN14)</f>
        <v>Vyplň údaj</v>
      </c>
      <c r="P15" s="208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0" t="s">
        <v>32</v>
      </c>
      <c r="E17" s="35"/>
      <c r="F17" s="35"/>
      <c r="G17" s="35"/>
      <c r="H17" s="35"/>
      <c r="I17" s="35"/>
      <c r="J17" s="35"/>
      <c r="K17" s="35"/>
      <c r="L17" s="35"/>
      <c r="M17" s="30" t="s">
        <v>27</v>
      </c>
      <c r="N17" s="35"/>
      <c r="O17" s="208" t="str">
        <f>IF('Rekapitulácia stavby'!AN16="","",'Rekapitulácia stavby'!AN16)</f>
        <v/>
      </c>
      <c r="P17" s="208"/>
      <c r="Q17" s="35"/>
      <c r="R17" s="36"/>
    </row>
    <row r="18" spans="2:18" s="1" customFormat="1" ht="18" customHeight="1">
      <c r="B18" s="34"/>
      <c r="C18" s="35"/>
      <c r="D18" s="35"/>
      <c r="E18" s="28" t="str">
        <f>IF('Rekapitulácia stavby'!E17="","",'Rekapitulácia stavby'!E17)</f>
        <v xml:space="preserve"> </v>
      </c>
      <c r="F18" s="35"/>
      <c r="G18" s="35"/>
      <c r="H18" s="35"/>
      <c r="I18" s="35"/>
      <c r="J18" s="35"/>
      <c r="K18" s="35"/>
      <c r="L18" s="35"/>
      <c r="M18" s="30" t="s">
        <v>29</v>
      </c>
      <c r="N18" s="35"/>
      <c r="O18" s="208" t="str">
        <f>IF('Rekapitulácia stavby'!AN17="","",'Rekapitulácia stavby'!AN17)</f>
        <v/>
      </c>
      <c r="P18" s="20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0" t="s">
        <v>35</v>
      </c>
      <c r="E20" s="35"/>
      <c r="F20" s="35"/>
      <c r="G20" s="35"/>
      <c r="H20" s="35"/>
      <c r="I20" s="35"/>
      <c r="J20" s="35"/>
      <c r="K20" s="35"/>
      <c r="L20" s="35"/>
      <c r="M20" s="30" t="s">
        <v>27</v>
      </c>
      <c r="N20" s="35"/>
      <c r="O20" s="208" t="s">
        <v>21</v>
      </c>
      <c r="P20" s="208"/>
      <c r="Q20" s="35"/>
      <c r="R20" s="36"/>
    </row>
    <row r="21" spans="2:18" s="1" customFormat="1" ht="18" customHeight="1">
      <c r="B21" s="34"/>
      <c r="C21" s="35"/>
      <c r="D21" s="35"/>
      <c r="E21" s="28" t="s">
        <v>36</v>
      </c>
      <c r="F21" s="35"/>
      <c r="G21" s="35"/>
      <c r="H21" s="35"/>
      <c r="I21" s="35"/>
      <c r="J21" s="35"/>
      <c r="K21" s="35"/>
      <c r="L21" s="35"/>
      <c r="M21" s="30" t="s">
        <v>29</v>
      </c>
      <c r="N21" s="35"/>
      <c r="O21" s="208" t="s">
        <v>21</v>
      </c>
      <c r="P21" s="20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0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96" t="s">
        <v>21</v>
      </c>
      <c r="F24" s="196"/>
      <c r="G24" s="196"/>
      <c r="H24" s="196"/>
      <c r="I24" s="196"/>
      <c r="J24" s="196"/>
      <c r="K24" s="196"/>
      <c r="L24" s="196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9" t="s">
        <v>113</v>
      </c>
      <c r="E27" s="35"/>
      <c r="F27" s="35"/>
      <c r="G27" s="35"/>
      <c r="H27" s="35"/>
      <c r="I27" s="35"/>
      <c r="J27" s="35"/>
      <c r="K27" s="35"/>
      <c r="L27" s="35"/>
      <c r="M27" s="197">
        <f>N88</f>
        <v>0</v>
      </c>
      <c r="N27" s="197"/>
      <c r="O27" s="197"/>
      <c r="P27" s="197"/>
      <c r="Q27" s="35"/>
      <c r="R27" s="36"/>
    </row>
    <row r="28" spans="2:18" s="1" customFormat="1" ht="14.45" customHeight="1">
      <c r="B28" s="34"/>
      <c r="C28" s="35"/>
      <c r="D28" s="33" t="s">
        <v>99</v>
      </c>
      <c r="E28" s="35"/>
      <c r="F28" s="35"/>
      <c r="G28" s="35"/>
      <c r="H28" s="35"/>
      <c r="I28" s="35"/>
      <c r="J28" s="35"/>
      <c r="K28" s="35"/>
      <c r="L28" s="35"/>
      <c r="M28" s="197">
        <f>N97</f>
        <v>0</v>
      </c>
      <c r="N28" s="197"/>
      <c r="O28" s="197"/>
      <c r="P28" s="197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20" t="s">
        <v>40</v>
      </c>
      <c r="E30" s="35"/>
      <c r="F30" s="35"/>
      <c r="G30" s="35"/>
      <c r="H30" s="35"/>
      <c r="I30" s="35"/>
      <c r="J30" s="35"/>
      <c r="K30" s="35"/>
      <c r="L30" s="35"/>
      <c r="M30" s="241">
        <f>ROUND(M27+M28,2)</f>
        <v>0</v>
      </c>
      <c r="N30" s="242"/>
      <c r="O30" s="242"/>
      <c r="P30" s="242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</v>
      </c>
      <c r="G32" s="121" t="s">
        <v>43</v>
      </c>
      <c r="H32" s="243">
        <f>ROUND((((SUM(BE97:BE104)+SUM(BE122:BE160))+SUM(BE162:BE166))),2)</f>
        <v>0</v>
      </c>
      <c r="I32" s="242"/>
      <c r="J32" s="242"/>
      <c r="K32" s="35"/>
      <c r="L32" s="35"/>
      <c r="M32" s="243">
        <f>ROUND(((ROUND((SUM(BE97:BE104)+SUM(BE122:BE160)), 2)*F32)+SUM(BE162:BE166)*F32),2)</f>
        <v>0</v>
      </c>
      <c r="N32" s="242"/>
      <c r="O32" s="242"/>
      <c r="P32" s="242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0.2</v>
      </c>
      <c r="G33" s="121" t="s">
        <v>43</v>
      </c>
      <c r="H33" s="243">
        <f>ROUND((((SUM(BF97:BF104)+SUM(BF122:BF160))+SUM(BF162:BF166))),2)</f>
        <v>0</v>
      </c>
      <c r="I33" s="242"/>
      <c r="J33" s="242"/>
      <c r="K33" s="35"/>
      <c r="L33" s="35"/>
      <c r="M33" s="243">
        <f>ROUND(((ROUND((SUM(BF97:BF104)+SUM(BF122:BF160)), 2)*F33)+SUM(BF162:BF166)*F33),2)</f>
        <v>0</v>
      </c>
      <c r="N33" s="242"/>
      <c r="O33" s="242"/>
      <c r="P33" s="242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45</v>
      </c>
      <c r="F34" s="42">
        <v>0.2</v>
      </c>
      <c r="G34" s="121" t="s">
        <v>43</v>
      </c>
      <c r="H34" s="243">
        <f>ROUND((((SUM(BG97:BG104)+SUM(BG122:BG160))+SUM(BG162:BG166))),2)</f>
        <v>0</v>
      </c>
      <c r="I34" s="242"/>
      <c r="J34" s="242"/>
      <c r="K34" s="35"/>
      <c r="L34" s="35"/>
      <c r="M34" s="243">
        <v>0</v>
      </c>
      <c r="N34" s="242"/>
      <c r="O34" s="242"/>
      <c r="P34" s="242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46</v>
      </c>
      <c r="F35" s="42">
        <v>0.2</v>
      </c>
      <c r="G35" s="121" t="s">
        <v>43</v>
      </c>
      <c r="H35" s="243">
        <f>ROUND((((SUM(BH97:BH104)+SUM(BH122:BH160))+SUM(BH162:BH166))),2)</f>
        <v>0</v>
      </c>
      <c r="I35" s="242"/>
      <c r="J35" s="242"/>
      <c r="K35" s="35"/>
      <c r="L35" s="35"/>
      <c r="M35" s="243">
        <v>0</v>
      </c>
      <c r="N35" s="242"/>
      <c r="O35" s="242"/>
      <c r="P35" s="242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47</v>
      </c>
      <c r="F36" s="42">
        <v>0</v>
      </c>
      <c r="G36" s="121" t="s">
        <v>43</v>
      </c>
      <c r="H36" s="243">
        <f>ROUND((((SUM(BI97:BI104)+SUM(BI122:BI160))+SUM(BI162:BI166))),2)</f>
        <v>0</v>
      </c>
      <c r="I36" s="242"/>
      <c r="J36" s="242"/>
      <c r="K36" s="35"/>
      <c r="L36" s="35"/>
      <c r="M36" s="243">
        <v>0</v>
      </c>
      <c r="N36" s="242"/>
      <c r="O36" s="242"/>
      <c r="P36" s="242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2" t="s">
        <v>48</v>
      </c>
      <c r="E38" s="78"/>
      <c r="F38" s="78"/>
      <c r="G38" s="123" t="s">
        <v>49</v>
      </c>
      <c r="H38" s="124" t="s">
        <v>50</v>
      </c>
      <c r="I38" s="78"/>
      <c r="J38" s="78"/>
      <c r="K38" s="78"/>
      <c r="L38" s="244">
        <f>SUM(M30:M36)</f>
        <v>0</v>
      </c>
      <c r="M38" s="244"/>
      <c r="N38" s="244"/>
      <c r="O38" s="244"/>
      <c r="P38" s="245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3.5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3"/>
      <c r="C51" s="26"/>
      <c r="D51" s="52"/>
      <c r="E51" s="26"/>
      <c r="F51" s="26"/>
      <c r="G51" s="26"/>
      <c r="H51" s="53"/>
      <c r="I51" s="26"/>
      <c r="J51" s="52"/>
      <c r="K51" s="26"/>
      <c r="L51" s="26"/>
      <c r="M51" s="26"/>
      <c r="N51" s="26"/>
      <c r="O51" s="26"/>
      <c r="P51" s="53"/>
      <c r="Q51" s="26"/>
      <c r="R51" s="24"/>
    </row>
    <row r="52" spans="2:18" ht="13.5">
      <c r="B52" s="23"/>
      <c r="C52" s="26"/>
      <c r="D52" s="52"/>
      <c r="E52" s="26"/>
      <c r="F52" s="26"/>
      <c r="G52" s="26"/>
      <c r="H52" s="53"/>
      <c r="I52" s="26"/>
      <c r="J52" s="52"/>
      <c r="K52" s="26"/>
      <c r="L52" s="26"/>
      <c r="M52" s="26"/>
      <c r="N52" s="26"/>
      <c r="O52" s="26"/>
      <c r="P52" s="53"/>
      <c r="Q52" s="26"/>
      <c r="R52" s="24"/>
    </row>
    <row r="53" spans="2:18" ht="13.5">
      <c r="B53" s="23"/>
      <c r="C53" s="26"/>
      <c r="D53" s="52"/>
      <c r="E53" s="26"/>
      <c r="F53" s="26"/>
      <c r="G53" s="26"/>
      <c r="H53" s="53"/>
      <c r="I53" s="26"/>
      <c r="J53" s="52"/>
      <c r="K53" s="26"/>
      <c r="L53" s="26"/>
      <c r="M53" s="26"/>
      <c r="N53" s="26"/>
      <c r="O53" s="26"/>
      <c r="P53" s="53"/>
      <c r="Q53" s="26"/>
      <c r="R53" s="24"/>
    </row>
    <row r="54" spans="2:18" ht="13.5">
      <c r="B54" s="23"/>
      <c r="C54" s="26"/>
      <c r="D54" s="52"/>
      <c r="E54" s="26"/>
      <c r="F54" s="26"/>
      <c r="G54" s="26"/>
      <c r="H54" s="53"/>
      <c r="I54" s="26"/>
      <c r="J54" s="52"/>
      <c r="K54" s="26"/>
      <c r="L54" s="26"/>
      <c r="M54" s="26"/>
      <c r="N54" s="26"/>
      <c r="O54" s="26"/>
      <c r="P54" s="53"/>
      <c r="Q54" s="26"/>
      <c r="R54" s="24"/>
    </row>
    <row r="55" spans="2:18" ht="13.5">
      <c r="B55" s="23"/>
      <c r="C55" s="26"/>
      <c r="D55" s="52"/>
      <c r="E55" s="26"/>
      <c r="F55" s="26"/>
      <c r="G55" s="26"/>
      <c r="H55" s="53"/>
      <c r="I55" s="26"/>
      <c r="J55" s="52"/>
      <c r="K55" s="26"/>
      <c r="L55" s="26"/>
      <c r="M55" s="26"/>
      <c r="N55" s="26"/>
      <c r="O55" s="26"/>
      <c r="P55" s="53"/>
      <c r="Q55" s="26"/>
      <c r="R55" s="24"/>
    </row>
    <row r="56" spans="2:18" ht="13.5">
      <c r="B56" s="23"/>
      <c r="C56" s="26"/>
      <c r="D56" s="52"/>
      <c r="E56" s="26"/>
      <c r="F56" s="26"/>
      <c r="G56" s="26"/>
      <c r="H56" s="53"/>
      <c r="I56" s="26"/>
      <c r="J56" s="52"/>
      <c r="K56" s="26"/>
      <c r="L56" s="26"/>
      <c r="M56" s="26"/>
      <c r="N56" s="26"/>
      <c r="O56" s="26"/>
      <c r="P56" s="53"/>
      <c r="Q56" s="26"/>
      <c r="R56" s="24"/>
    </row>
    <row r="57" spans="2:18" ht="13.5">
      <c r="B57" s="23"/>
      <c r="C57" s="26"/>
      <c r="D57" s="52"/>
      <c r="E57" s="26"/>
      <c r="F57" s="26"/>
      <c r="G57" s="26"/>
      <c r="H57" s="53"/>
      <c r="I57" s="26"/>
      <c r="J57" s="52"/>
      <c r="K57" s="26"/>
      <c r="L57" s="26"/>
      <c r="M57" s="26"/>
      <c r="N57" s="26"/>
      <c r="O57" s="26"/>
      <c r="P57" s="53"/>
      <c r="Q57" s="26"/>
      <c r="R57" s="24"/>
    </row>
    <row r="58" spans="2:18" ht="13.5">
      <c r="B58" s="23"/>
      <c r="C58" s="26"/>
      <c r="D58" s="52"/>
      <c r="E58" s="26"/>
      <c r="F58" s="26"/>
      <c r="G58" s="26"/>
      <c r="H58" s="53"/>
      <c r="I58" s="26"/>
      <c r="J58" s="52"/>
      <c r="K58" s="26"/>
      <c r="L58" s="26"/>
      <c r="M58" s="26"/>
      <c r="N58" s="26"/>
      <c r="O58" s="26"/>
      <c r="P58" s="53"/>
      <c r="Q58" s="26"/>
      <c r="R58" s="24"/>
    </row>
    <row r="59" spans="2:18" s="1" customFormat="1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 ht="13.5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3"/>
      <c r="C62" s="26"/>
      <c r="D62" s="52"/>
      <c r="E62" s="26"/>
      <c r="F62" s="26"/>
      <c r="G62" s="26"/>
      <c r="H62" s="53"/>
      <c r="I62" s="26"/>
      <c r="J62" s="52"/>
      <c r="K62" s="26"/>
      <c r="L62" s="26"/>
      <c r="M62" s="26"/>
      <c r="N62" s="26"/>
      <c r="O62" s="26"/>
      <c r="P62" s="53"/>
      <c r="Q62" s="26"/>
      <c r="R62" s="24"/>
    </row>
    <row r="63" spans="2:18" ht="13.5">
      <c r="B63" s="23"/>
      <c r="C63" s="26"/>
      <c r="D63" s="52"/>
      <c r="E63" s="26"/>
      <c r="F63" s="26"/>
      <c r="G63" s="26"/>
      <c r="H63" s="53"/>
      <c r="I63" s="26"/>
      <c r="J63" s="52"/>
      <c r="K63" s="26"/>
      <c r="L63" s="26"/>
      <c r="M63" s="26"/>
      <c r="N63" s="26"/>
      <c r="O63" s="26"/>
      <c r="P63" s="53"/>
      <c r="Q63" s="26"/>
      <c r="R63" s="24"/>
    </row>
    <row r="64" spans="2:18" ht="13.5">
      <c r="B64" s="23"/>
      <c r="C64" s="26"/>
      <c r="D64" s="52"/>
      <c r="E64" s="26"/>
      <c r="F64" s="26"/>
      <c r="G64" s="26"/>
      <c r="H64" s="53"/>
      <c r="I64" s="26"/>
      <c r="J64" s="52"/>
      <c r="K64" s="26"/>
      <c r="L64" s="26"/>
      <c r="M64" s="26"/>
      <c r="N64" s="26"/>
      <c r="O64" s="26"/>
      <c r="P64" s="53"/>
      <c r="Q64" s="26"/>
      <c r="R64" s="24"/>
    </row>
    <row r="65" spans="2:21" ht="13.5">
      <c r="B65" s="23"/>
      <c r="C65" s="26"/>
      <c r="D65" s="52"/>
      <c r="E65" s="26"/>
      <c r="F65" s="26"/>
      <c r="G65" s="26"/>
      <c r="H65" s="53"/>
      <c r="I65" s="26"/>
      <c r="J65" s="52"/>
      <c r="K65" s="26"/>
      <c r="L65" s="26"/>
      <c r="M65" s="26"/>
      <c r="N65" s="26"/>
      <c r="O65" s="26"/>
      <c r="P65" s="53"/>
      <c r="Q65" s="26"/>
      <c r="R65" s="24"/>
    </row>
    <row r="66" spans="2:21" ht="13.5">
      <c r="B66" s="23"/>
      <c r="C66" s="26"/>
      <c r="D66" s="52"/>
      <c r="E66" s="26"/>
      <c r="F66" s="26"/>
      <c r="G66" s="26"/>
      <c r="H66" s="53"/>
      <c r="I66" s="26"/>
      <c r="J66" s="52"/>
      <c r="K66" s="26"/>
      <c r="L66" s="26"/>
      <c r="M66" s="26"/>
      <c r="N66" s="26"/>
      <c r="O66" s="26"/>
      <c r="P66" s="53"/>
      <c r="Q66" s="26"/>
      <c r="R66" s="24"/>
    </row>
    <row r="67" spans="2:21" ht="13.5">
      <c r="B67" s="23"/>
      <c r="C67" s="26"/>
      <c r="D67" s="52"/>
      <c r="E67" s="26"/>
      <c r="F67" s="26"/>
      <c r="G67" s="26"/>
      <c r="H67" s="53"/>
      <c r="I67" s="26"/>
      <c r="J67" s="52"/>
      <c r="K67" s="26"/>
      <c r="L67" s="26"/>
      <c r="M67" s="26"/>
      <c r="N67" s="26"/>
      <c r="O67" s="26"/>
      <c r="P67" s="53"/>
      <c r="Q67" s="26"/>
      <c r="R67" s="24"/>
    </row>
    <row r="68" spans="2:21" ht="13.5">
      <c r="B68" s="23"/>
      <c r="C68" s="26"/>
      <c r="D68" s="52"/>
      <c r="E68" s="26"/>
      <c r="F68" s="26"/>
      <c r="G68" s="26"/>
      <c r="H68" s="53"/>
      <c r="I68" s="26"/>
      <c r="J68" s="52"/>
      <c r="K68" s="26"/>
      <c r="L68" s="26"/>
      <c r="M68" s="26"/>
      <c r="N68" s="26"/>
      <c r="O68" s="26"/>
      <c r="P68" s="53"/>
      <c r="Q68" s="26"/>
      <c r="R68" s="24"/>
    </row>
    <row r="69" spans="2:21" ht="13.5">
      <c r="B69" s="23"/>
      <c r="C69" s="26"/>
      <c r="D69" s="52"/>
      <c r="E69" s="26"/>
      <c r="F69" s="26"/>
      <c r="G69" s="26"/>
      <c r="H69" s="53"/>
      <c r="I69" s="26"/>
      <c r="J69" s="52"/>
      <c r="K69" s="26"/>
      <c r="L69" s="26"/>
      <c r="M69" s="26"/>
      <c r="N69" s="26"/>
      <c r="O69" s="26"/>
      <c r="P69" s="53"/>
      <c r="Q69" s="26"/>
      <c r="R69" s="24"/>
    </row>
    <row r="70" spans="2:21" s="1" customFormat="1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21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21" s="1" customFormat="1" ht="6.9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2:21" s="1" customFormat="1" ht="36.950000000000003" customHeight="1">
      <c r="B76" s="34"/>
      <c r="C76" s="204" t="s">
        <v>114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36"/>
      <c r="T76" s="128"/>
      <c r="U76" s="128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8"/>
      <c r="U77" s="128"/>
    </row>
    <row r="78" spans="2:21" s="1" customFormat="1" ht="30" customHeight="1">
      <c r="B78" s="34"/>
      <c r="C78" s="30" t="s">
        <v>18</v>
      </c>
      <c r="D78" s="35"/>
      <c r="E78" s="35"/>
      <c r="F78" s="246" t="str">
        <f>F6</f>
        <v>Modernizácia odborných učební v ZŠ V.Paulínyho-Tótha, Senica - stavebné úpravy</v>
      </c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35"/>
      <c r="R78" s="36"/>
      <c r="T78" s="128"/>
      <c r="U78" s="128"/>
    </row>
    <row r="79" spans="2:21" s="1" customFormat="1" ht="36.950000000000003" customHeight="1">
      <c r="B79" s="34"/>
      <c r="C79" s="68" t="s">
        <v>111</v>
      </c>
      <c r="D79" s="35"/>
      <c r="E79" s="35"/>
      <c r="F79" s="218" t="str">
        <f>F7</f>
        <v>02 - Jazyková učebňa</v>
      </c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35"/>
      <c r="R79" s="36"/>
      <c r="T79" s="128"/>
      <c r="U79" s="128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8"/>
      <c r="U80" s="128"/>
    </row>
    <row r="81" spans="2:47" s="1" customFormat="1" ht="18" customHeight="1">
      <c r="B81" s="34"/>
      <c r="C81" s="30" t="s">
        <v>23</v>
      </c>
      <c r="D81" s="35"/>
      <c r="E81" s="35"/>
      <c r="F81" s="28" t="str">
        <f>F9</f>
        <v>Senica</v>
      </c>
      <c r="G81" s="35"/>
      <c r="H81" s="35"/>
      <c r="I81" s="35"/>
      <c r="J81" s="35"/>
      <c r="K81" s="30" t="s">
        <v>25</v>
      </c>
      <c r="L81" s="35"/>
      <c r="M81" s="248">
        <f>IF(O9="","",O9)</f>
        <v>43440</v>
      </c>
      <c r="N81" s="248"/>
      <c r="O81" s="248"/>
      <c r="P81" s="248"/>
      <c r="Q81" s="35"/>
      <c r="R81" s="36"/>
      <c r="T81" s="128"/>
      <c r="U81" s="128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8"/>
      <c r="U82" s="128"/>
    </row>
    <row r="83" spans="2:47" s="1" customFormat="1">
      <c r="B83" s="34"/>
      <c r="C83" s="30" t="s">
        <v>26</v>
      </c>
      <c r="D83" s="35"/>
      <c r="E83" s="35"/>
      <c r="F83" s="28" t="str">
        <f>E12</f>
        <v>Mesto Senica</v>
      </c>
      <c r="G83" s="35"/>
      <c r="H83" s="35"/>
      <c r="I83" s="35"/>
      <c r="J83" s="35"/>
      <c r="K83" s="30" t="s">
        <v>32</v>
      </c>
      <c r="L83" s="35"/>
      <c r="M83" s="208" t="str">
        <f>E18</f>
        <v xml:space="preserve"> </v>
      </c>
      <c r="N83" s="208"/>
      <c r="O83" s="208"/>
      <c r="P83" s="208"/>
      <c r="Q83" s="208"/>
      <c r="R83" s="36"/>
      <c r="T83" s="128"/>
      <c r="U83" s="128"/>
    </row>
    <row r="84" spans="2:47" s="1" customFormat="1" ht="14.45" customHeight="1">
      <c r="B84" s="34"/>
      <c r="C84" s="30" t="s">
        <v>30</v>
      </c>
      <c r="D84" s="35"/>
      <c r="E84" s="35"/>
      <c r="F84" s="28" t="str">
        <f>IF(E15="","",E15)</f>
        <v>Vyplň údaj</v>
      </c>
      <c r="G84" s="35"/>
      <c r="H84" s="35"/>
      <c r="I84" s="35"/>
      <c r="J84" s="35"/>
      <c r="K84" s="30" t="s">
        <v>35</v>
      </c>
      <c r="L84" s="35"/>
      <c r="M84" s="208" t="str">
        <f>E21</f>
        <v>Ing. Juraj Havetta</v>
      </c>
      <c r="N84" s="208"/>
      <c r="O84" s="208"/>
      <c r="P84" s="208"/>
      <c r="Q84" s="208"/>
      <c r="R84" s="36"/>
      <c r="T84" s="128"/>
      <c r="U84" s="128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8"/>
      <c r="U85" s="128"/>
    </row>
    <row r="86" spans="2:47" s="1" customFormat="1" ht="29.25" customHeight="1">
      <c r="B86" s="34"/>
      <c r="C86" s="249" t="s">
        <v>115</v>
      </c>
      <c r="D86" s="250"/>
      <c r="E86" s="250"/>
      <c r="F86" s="250"/>
      <c r="G86" s="250"/>
      <c r="H86" s="117"/>
      <c r="I86" s="117"/>
      <c r="J86" s="117"/>
      <c r="K86" s="117"/>
      <c r="L86" s="117"/>
      <c r="M86" s="117"/>
      <c r="N86" s="249" t="s">
        <v>116</v>
      </c>
      <c r="O86" s="250"/>
      <c r="P86" s="250"/>
      <c r="Q86" s="250"/>
      <c r="R86" s="36"/>
      <c r="T86" s="128"/>
      <c r="U86" s="128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8"/>
      <c r="U87" s="128"/>
    </row>
    <row r="88" spans="2:47" s="1" customFormat="1" ht="29.25" customHeight="1">
      <c r="B88" s="34"/>
      <c r="C88" s="129" t="s">
        <v>117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12">
        <f>N122</f>
        <v>0</v>
      </c>
      <c r="O88" s="251"/>
      <c r="P88" s="251"/>
      <c r="Q88" s="251"/>
      <c r="R88" s="36"/>
      <c r="T88" s="128"/>
      <c r="U88" s="128"/>
      <c r="AU88" s="19" t="s">
        <v>118</v>
      </c>
    </row>
    <row r="89" spans="2:47" s="6" customFormat="1" ht="24.95" customHeight="1">
      <c r="B89" s="130"/>
      <c r="C89" s="131"/>
      <c r="D89" s="132" t="s">
        <v>119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52">
        <f>N123</f>
        <v>0</v>
      </c>
      <c r="O89" s="253"/>
      <c r="P89" s="253"/>
      <c r="Q89" s="253"/>
      <c r="R89" s="133"/>
      <c r="T89" s="134"/>
      <c r="U89" s="134"/>
    </row>
    <row r="90" spans="2:47" s="7" customFormat="1" ht="19.899999999999999" customHeight="1">
      <c r="B90" s="135"/>
      <c r="C90" s="136"/>
      <c r="D90" s="105" t="s">
        <v>120</v>
      </c>
      <c r="E90" s="136"/>
      <c r="F90" s="136"/>
      <c r="G90" s="136"/>
      <c r="H90" s="136"/>
      <c r="I90" s="136"/>
      <c r="J90" s="136"/>
      <c r="K90" s="136"/>
      <c r="L90" s="136"/>
      <c r="M90" s="136"/>
      <c r="N90" s="209">
        <f>N124</f>
        <v>0</v>
      </c>
      <c r="O90" s="254"/>
      <c r="P90" s="254"/>
      <c r="Q90" s="254"/>
      <c r="R90" s="137"/>
      <c r="T90" s="138"/>
      <c r="U90" s="138"/>
    </row>
    <row r="91" spans="2:47" s="7" customFormat="1" ht="19.899999999999999" customHeight="1">
      <c r="B91" s="135"/>
      <c r="C91" s="136"/>
      <c r="D91" s="105" t="s">
        <v>121</v>
      </c>
      <c r="E91" s="136"/>
      <c r="F91" s="136"/>
      <c r="G91" s="136"/>
      <c r="H91" s="136"/>
      <c r="I91" s="136"/>
      <c r="J91" s="136"/>
      <c r="K91" s="136"/>
      <c r="L91" s="136"/>
      <c r="M91" s="136"/>
      <c r="N91" s="209">
        <f>N132</f>
        <v>0</v>
      </c>
      <c r="O91" s="254"/>
      <c r="P91" s="254"/>
      <c r="Q91" s="254"/>
      <c r="R91" s="137"/>
      <c r="T91" s="138"/>
      <c r="U91" s="138"/>
    </row>
    <row r="92" spans="2:47" s="6" customFormat="1" ht="24.95" customHeight="1">
      <c r="B92" s="130"/>
      <c r="C92" s="131"/>
      <c r="D92" s="132" t="s">
        <v>122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52">
        <f>N142</f>
        <v>0</v>
      </c>
      <c r="O92" s="253"/>
      <c r="P92" s="253"/>
      <c r="Q92" s="253"/>
      <c r="R92" s="133"/>
      <c r="T92" s="134"/>
      <c r="U92" s="134"/>
    </row>
    <row r="93" spans="2:47" s="7" customFormat="1" ht="19.899999999999999" customHeight="1">
      <c r="B93" s="135"/>
      <c r="C93" s="136"/>
      <c r="D93" s="105" t="s">
        <v>123</v>
      </c>
      <c r="E93" s="136"/>
      <c r="F93" s="136"/>
      <c r="G93" s="136"/>
      <c r="H93" s="136"/>
      <c r="I93" s="136"/>
      <c r="J93" s="136"/>
      <c r="K93" s="136"/>
      <c r="L93" s="136"/>
      <c r="M93" s="136"/>
      <c r="N93" s="209">
        <f>N143</f>
        <v>0</v>
      </c>
      <c r="O93" s="254"/>
      <c r="P93" s="254"/>
      <c r="Q93" s="254"/>
      <c r="R93" s="137"/>
      <c r="T93" s="138"/>
      <c r="U93" s="138"/>
    </row>
    <row r="94" spans="2:47" s="7" customFormat="1" ht="19.899999999999999" customHeight="1">
      <c r="B94" s="135"/>
      <c r="C94" s="136"/>
      <c r="D94" s="105" t="s">
        <v>124</v>
      </c>
      <c r="E94" s="136"/>
      <c r="F94" s="136"/>
      <c r="G94" s="136"/>
      <c r="H94" s="136"/>
      <c r="I94" s="136"/>
      <c r="J94" s="136"/>
      <c r="K94" s="136"/>
      <c r="L94" s="136"/>
      <c r="M94" s="136"/>
      <c r="N94" s="209">
        <f>N153</f>
        <v>0</v>
      </c>
      <c r="O94" s="254"/>
      <c r="P94" s="254"/>
      <c r="Q94" s="254"/>
      <c r="R94" s="137"/>
      <c r="T94" s="138"/>
      <c r="U94" s="138"/>
    </row>
    <row r="95" spans="2:47" s="6" customFormat="1" ht="21.75" customHeight="1">
      <c r="B95" s="130"/>
      <c r="C95" s="131"/>
      <c r="D95" s="132" t="s">
        <v>125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56">
        <f>N161</f>
        <v>0</v>
      </c>
      <c r="O95" s="253"/>
      <c r="P95" s="253"/>
      <c r="Q95" s="253"/>
      <c r="R95" s="133"/>
      <c r="T95" s="134"/>
      <c r="U95" s="134"/>
    </row>
    <row r="96" spans="2:47" s="1" customFormat="1" ht="21.7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  <c r="T96" s="128"/>
      <c r="U96" s="128"/>
    </row>
    <row r="97" spans="2:65" s="1" customFormat="1" ht="29.25" customHeight="1">
      <c r="B97" s="34"/>
      <c r="C97" s="129" t="s">
        <v>126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51">
        <f>ROUND(N98+N99+N100+N101+N102+N103,2)</f>
        <v>0</v>
      </c>
      <c r="O97" s="255"/>
      <c r="P97" s="255"/>
      <c r="Q97" s="255"/>
      <c r="R97" s="36"/>
      <c r="T97" s="139"/>
      <c r="U97" s="140" t="s">
        <v>41</v>
      </c>
    </row>
    <row r="98" spans="2:65" s="1" customFormat="1" ht="18" customHeight="1">
      <c r="B98" s="34"/>
      <c r="C98" s="35"/>
      <c r="D98" s="220" t="s">
        <v>127</v>
      </c>
      <c r="E98" s="221"/>
      <c r="F98" s="221"/>
      <c r="G98" s="221"/>
      <c r="H98" s="221"/>
      <c r="I98" s="35"/>
      <c r="J98" s="35"/>
      <c r="K98" s="35"/>
      <c r="L98" s="35"/>
      <c r="M98" s="35"/>
      <c r="N98" s="222">
        <f>ROUND(N88*T98,2)</f>
        <v>0</v>
      </c>
      <c r="O98" s="209"/>
      <c r="P98" s="209"/>
      <c r="Q98" s="209"/>
      <c r="R98" s="36"/>
      <c r="S98" s="141"/>
      <c r="T98" s="142"/>
      <c r="U98" s="143" t="s">
        <v>44</v>
      </c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4" t="s">
        <v>128</v>
      </c>
      <c r="AZ98" s="141"/>
      <c r="BA98" s="141"/>
      <c r="BB98" s="141"/>
      <c r="BC98" s="141"/>
      <c r="BD98" s="141"/>
      <c r="BE98" s="145">
        <f t="shared" ref="BE98:BE103" si="0">IF(U98="základná",N98,0)</f>
        <v>0</v>
      </c>
      <c r="BF98" s="145">
        <f t="shared" ref="BF98:BF103" si="1">IF(U98="znížená",N98,0)</f>
        <v>0</v>
      </c>
      <c r="BG98" s="145">
        <f t="shared" ref="BG98:BG103" si="2">IF(U98="zákl. prenesená",N98,0)</f>
        <v>0</v>
      </c>
      <c r="BH98" s="145">
        <f t="shared" ref="BH98:BH103" si="3">IF(U98="zníž. prenesená",N98,0)</f>
        <v>0</v>
      </c>
      <c r="BI98" s="145">
        <f t="shared" ref="BI98:BI103" si="4">IF(U98="nulová",N98,0)</f>
        <v>0</v>
      </c>
      <c r="BJ98" s="144" t="s">
        <v>129</v>
      </c>
      <c r="BK98" s="141"/>
      <c r="BL98" s="141"/>
      <c r="BM98" s="141"/>
    </row>
    <row r="99" spans="2:65" s="1" customFormat="1" ht="18" customHeight="1">
      <c r="B99" s="34"/>
      <c r="C99" s="35"/>
      <c r="D99" s="220" t="s">
        <v>130</v>
      </c>
      <c r="E99" s="221"/>
      <c r="F99" s="221"/>
      <c r="G99" s="221"/>
      <c r="H99" s="221"/>
      <c r="I99" s="35"/>
      <c r="J99" s="35"/>
      <c r="K99" s="35"/>
      <c r="L99" s="35"/>
      <c r="M99" s="35"/>
      <c r="N99" s="222">
        <f>ROUND(N88*T99,2)</f>
        <v>0</v>
      </c>
      <c r="O99" s="209"/>
      <c r="P99" s="209"/>
      <c r="Q99" s="209"/>
      <c r="R99" s="36"/>
      <c r="S99" s="141"/>
      <c r="T99" s="142"/>
      <c r="U99" s="143" t="s">
        <v>44</v>
      </c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4" t="s">
        <v>128</v>
      </c>
      <c r="AZ99" s="141"/>
      <c r="BA99" s="141"/>
      <c r="BB99" s="141"/>
      <c r="BC99" s="141"/>
      <c r="BD99" s="141"/>
      <c r="BE99" s="145">
        <f t="shared" si="0"/>
        <v>0</v>
      </c>
      <c r="BF99" s="145">
        <f t="shared" si="1"/>
        <v>0</v>
      </c>
      <c r="BG99" s="145">
        <f t="shared" si="2"/>
        <v>0</v>
      </c>
      <c r="BH99" s="145">
        <f t="shared" si="3"/>
        <v>0</v>
      </c>
      <c r="BI99" s="145">
        <f t="shared" si="4"/>
        <v>0</v>
      </c>
      <c r="BJ99" s="144" t="s">
        <v>129</v>
      </c>
      <c r="BK99" s="141"/>
      <c r="BL99" s="141"/>
      <c r="BM99" s="141"/>
    </row>
    <row r="100" spans="2:65" s="1" customFormat="1" ht="18" customHeight="1">
      <c r="B100" s="34"/>
      <c r="C100" s="35"/>
      <c r="D100" s="220" t="s">
        <v>131</v>
      </c>
      <c r="E100" s="221"/>
      <c r="F100" s="221"/>
      <c r="G100" s="221"/>
      <c r="H100" s="221"/>
      <c r="I100" s="35"/>
      <c r="J100" s="35"/>
      <c r="K100" s="35"/>
      <c r="L100" s="35"/>
      <c r="M100" s="35"/>
      <c r="N100" s="222">
        <f>ROUND(N88*T100,2)</f>
        <v>0</v>
      </c>
      <c r="O100" s="209"/>
      <c r="P100" s="209"/>
      <c r="Q100" s="209"/>
      <c r="R100" s="36"/>
      <c r="S100" s="141"/>
      <c r="T100" s="142"/>
      <c r="U100" s="143" t="s">
        <v>44</v>
      </c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4" t="s">
        <v>128</v>
      </c>
      <c r="AZ100" s="141"/>
      <c r="BA100" s="141"/>
      <c r="BB100" s="141"/>
      <c r="BC100" s="141"/>
      <c r="BD100" s="141"/>
      <c r="BE100" s="145">
        <f t="shared" si="0"/>
        <v>0</v>
      </c>
      <c r="BF100" s="145">
        <f t="shared" si="1"/>
        <v>0</v>
      </c>
      <c r="BG100" s="145">
        <f t="shared" si="2"/>
        <v>0</v>
      </c>
      <c r="BH100" s="145">
        <f t="shared" si="3"/>
        <v>0</v>
      </c>
      <c r="BI100" s="145">
        <f t="shared" si="4"/>
        <v>0</v>
      </c>
      <c r="BJ100" s="144" t="s">
        <v>129</v>
      </c>
      <c r="BK100" s="141"/>
      <c r="BL100" s="141"/>
      <c r="BM100" s="141"/>
    </row>
    <row r="101" spans="2:65" s="1" customFormat="1" ht="18" customHeight="1">
      <c r="B101" s="34"/>
      <c r="C101" s="35"/>
      <c r="D101" s="220" t="s">
        <v>132</v>
      </c>
      <c r="E101" s="221"/>
      <c r="F101" s="221"/>
      <c r="G101" s="221"/>
      <c r="H101" s="221"/>
      <c r="I101" s="35"/>
      <c r="J101" s="35"/>
      <c r="K101" s="35"/>
      <c r="L101" s="35"/>
      <c r="M101" s="35"/>
      <c r="N101" s="222">
        <f>ROUND(N88*T101,2)</f>
        <v>0</v>
      </c>
      <c r="O101" s="209"/>
      <c r="P101" s="209"/>
      <c r="Q101" s="209"/>
      <c r="R101" s="36"/>
      <c r="S101" s="141"/>
      <c r="T101" s="142"/>
      <c r="U101" s="143" t="s">
        <v>44</v>
      </c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4" t="s">
        <v>128</v>
      </c>
      <c r="AZ101" s="141"/>
      <c r="BA101" s="141"/>
      <c r="BB101" s="141"/>
      <c r="BC101" s="141"/>
      <c r="BD101" s="141"/>
      <c r="BE101" s="145">
        <f t="shared" si="0"/>
        <v>0</v>
      </c>
      <c r="BF101" s="145">
        <f t="shared" si="1"/>
        <v>0</v>
      </c>
      <c r="BG101" s="145">
        <f t="shared" si="2"/>
        <v>0</v>
      </c>
      <c r="BH101" s="145">
        <f t="shared" si="3"/>
        <v>0</v>
      </c>
      <c r="BI101" s="145">
        <f t="shared" si="4"/>
        <v>0</v>
      </c>
      <c r="BJ101" s="144" t="s">
        <v>129</v>
      </c>
      <c r="BK101" s="141"/>
      <c r="BL101" s="141"/>
      <c r="BM101" s="141"/>
    </row>
    <row r="102" spans="2:65" s="1" customFormat="1" ht="18" customHeight="1">
      <c r="B102" s="34"/>
      <c r="C102" s="35"/>
      <c r="D102" s="220" t="s">
        <v>133</v>
      </c>
      <c r="E102" s="221"/>
      <c r="F102" s="221"/>
      <c r="G102" s="221"/>
      <c r="H102" s="221"/>
      <c r="I102" s="35"/>
      <c r="J102" s="35"/>
      <c r="K102" s="35"/>
      <c r="L102" s="35"/>
      <c r="M102" s="35"/>
      <c r="N102" s="222">
        <f>ROUND(N88*T102,2)</f>
        <v>0</v>
      </c>
      <c r="O102" s="209"/>
      <c r="P102" s="209"/>
      <c r="Q102" s="209"/>
      <c r="R102" s="36"/>
      <c r="S102" s="141"/>
      <c r="T102" s="142"/>
      <c r="U102" s="143" t="s">
        <v>44</v>
      </c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4" t="s">
        <v>128</v>
      </c>
      <c r="AZ102" s="141"/>
      <c r="BA102" s="141"/>
      <c r="BB102" s="141"/>
      <c r="BC102" s="141"/>
      <c r="BD102" s="141"/>
      <c r="BE102" s="145">
        <f t="shared" si="0"/>
        <v>0</v>
      </c>
      <c r="BF102" s="145">
        <f t="shared" si="1"/>
        <v>0</v>
      </c>
      <c r="BG102" s="145">
        <f t="shared" si="2"/>
        <v>0</v>
      </c>
      <c r="BH102" s="145">
        <f t="shared" si="3"/>
        <v>0</v>
      </c>
      <c r="BI102" s="145">
        <f t="shared" si="4"/>
        <v>0</v>
      </c>
      <c r="BJ102" s="144" t="s">
        <v>129</v>
      </c>
      <c r="BK102" s="141"/>
      <c r="BL102" s="141"/>
      <c r="BM102" s="141"/>
    </row>
    <row r="103" spans="2:65" s="1" customFormat="1" ht="18" customHeight="1">
      <c r="B103" s="34"/>
      <c r="C103" s="35"/>
      <c r="D103" s="105" t="s">
        <v>134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222">
        <f>ROUND(N88*T103,2)</f>
        <v>0</v>
      </c>
      <c r="O103" s="209"/>
      <c r="P103" s="209"/>
      <c r="Q103" s="209"/>
      <c r="R103" s="36"/>
      <c r="S103" s="141"/>
      <c r="T103" s="146"/>
      <c r="U103" s="147" t="s">
        <v>44</v>
      </c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4" t="s">
        <v>135</v>
      </c>
      <c r="AZ103" s="141"/>
      <c r="BA103" s="141"/>
      <c r="BB103" s="141"/>
      <c r="BC103" s="141"/>
      <c r="BD103" s="141"/>
      <c r="BE103" s="145">
        <f t="shared" si="0"/>
        <v>0</v>
      </c>
      <c r="BF103" s="145">
        <f t="shared" si="1"/>
        <v>0</v>
      </c>
      <c r="BG103" s="145">
        <f t="shared" si="2"/>
        <v>0</v>
      </c>
      <c r="BH103" s="145">
        <f t="shared" si="3"/>
        <v>0</v>
      </c>
      <c r="BI103" s="145">
        <f t="shared" si="4"/>
        <v>0</v>
      </c>
      <c r="BJ103" s="144" t="s">
        <v>129</v>
      </c>
      <c r="BK103" s="141"/>
      <c r="BL103" s="141"/>
      <c r="BM103" s="141"/>
    </row>
    <row r="104" spans="2:65" s="1" customFormat="1" ht="13.5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  <c r="T104" s="128"/>
      <c r="U104" s="128"/>
    </row>
    <row r="105" spans="2:65" s="1" customFormat="1" ht="29.25" customHeight="1">
      <c r="B105" s="34"/>
      <c r="C105" s="116" t="s">
        <v>104</v>
      </c>
      <c r="D105" s="117"/>
      <c r="E105" s="117"/>
      <c r="F105" s="117"/>
      <c r="G105" s="117"/>
      <c r="H105" s="117"/>
      <c r="I105" s="117"/>
      <c r="J105" s="117"/>
      <c r="K105" s="117"/>
      <c r="L105" s="234">
        <f>ROUND(SUM(N88+N97),2)</f>
        <v>0</v>
      </c>
      <c r="M105" s="234"/>
      <c r="N105" s="234"/>
      <c r="O105" s="234"/>
      <c r="P105" s="234"/>
      <c r="Q105" s="234"/>
      <c r="R105" s="36"/>
      <c r="T105" s="128"/>
      <c r="U105" s="128"/>
    </row>
    <row r="106" spans="2:65" s="1" customFormat="1" ht="6.95" customHeigh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60"/>
      <c r="T106" s="128"/>
      <c r="U106" s="128"/>
    </row>
    <row r="110" spans="2:65" s="1" customFormat="1" ht="6.95" customHeight="1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spans="2:65" s="1" customFormat="1" ht="36.950000000000003" customHeight="1">
      <c r="B111" s="34"/>
      <c r="C111" s="204" t="s">
        <v>136</v>
      </c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36"/>
    </row>
    <row r="112" spans="2:65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1" customFormat="1" ht="30" customHeight="1">
      <c r="B113" s="34"/>
      <c r="C113" s="30" t="s">
        <v>18</v>
      </c>
      <c r="D113" s="35"/>
      <c r="E113" s="35"/>
      <c r="F113" s="246" t="str">
        <f>F6</f>
        <v>Modernizácia odborných učební v ZŠ V.Paulínyho-Tótha, Senica - stavebné úpravy</v>
      </c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35"/>
      <c r="R113" s="36"/>
    </row>
    <row r="114" spans="2:65" s="1" customFormat="1" ht="36.950000000000003" customHeight="1">
      <c r="B114" s="34"/>
      <c r="C114" s="68" t="s">
        <v>111</v>
      </c>
      <c r="D114" s="35"/>
      <c r="E114" s="35"/>
      <c r="F114" s="218" t="str">
        <f>F7</f>
        <v>02 - Jazyková učebňa</v>
      </c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35"/>
      <c r="R114" s="36"/>
    </row>
    <row r="115" spans="2:65" s="1" customFormat="1" ht="6.9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5" s="1" customFormat="1" ht="18" customHeight="1">
      <c r="B116" s="34"/>
      <c r="C116" s="30" t="s">
        <v>23</v>
      </c>
      <c r="D116" s="35"/>
      <c r="E116" s="35"/>
      <c r="F116" s="28" t="str">
        <f>F9</f>
        <v>Senica</v>
      </c>
      <c r="G116" s="35"/>
      <c r="H116" s="35"/>
      <c r="I116" s="35"/>
      <c r="J116" s="35"/>
      <c r="K116" s="30" t="s">
        <v>25</v>
      </c>
      <c r="L116" s="35"/>
      <c r="M116" s="248">
        <f>IF(O9="","",O9)</f>
        <v>43440</v>
      </c>
      <c r="N116" s="248"/>
      <c r="O116" s="248"/>
      <c r="P116" s="248"/>
      <c r="Q116" s="35"/>
      <c r="R116" s="36"/>
    </row>
    <row r="117" spans="2:65" s="1" customFormat="1" ht="6.9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65" s="1" customFormat="1">
      <c r="B118" s="34"/>
      <c r="C118" s="30" t="s">
        <v>26</v>
      </c>
      <c r="D118" s="35"/>
      <c r="E118" s="35"/>
      <c r="F118" s="28" t="str">
        <f>E12</f>
        <v>Mesto Senica</v>
      </c>
      <c r="G118" s="35"/>
      <c r="H118" s="35"/>
      <c r="I118" s="35"/>
      <c r="J118" s="35"/>
      <c r="K118" s="30" t="s">
        <v>32</v>
      </c>
      <c r="L118" s="35"/>
      <c r="M118" s="208" t="str">
        <f>E18</f>
        <v xml:space="preserve"> </v>
      </c>
      <c r="N118" s="208"/>
      <c r="O118" s="208"/>
      <c r="P118" s="208"/>
      <c r="Q118" s="208"/>
      <c r="R118" s="36"/>
    </row>
    <row r="119" spans="2:65" s="1" customFormat="1" ht="14.45" customHeight="1">
      <c r="B119" s="34"/>
      <c r="C119" s="30" t="s">
        <v>30</v>
      </c>
      <c r="D119" s="35"/>
      <c r="E119" s="35"/>
      <c r="F119" s="28" t="str">
        <f>IF(E15="","",E15)</f>
        <v>Vyplň údaj</v>
      </c>
      <c r="G119" s="35"/>
      <c r="H119" s="35"/>
      <c r="I119" s="35"/>
      <c r="J119" s="35"/>
      <c r="K119" s="30" t="s">
        <v>35</v>
      </c>
      <c r="L119" s="35"/>
      <c r="M119" s="208" t="str">
        <f>E21</f>
        <v>Ing. Juraj Havetta</v>
      </c>
      <c r="N119" s="208"/>
      <c r="O119" s="208"/>
      <c r="P119" s="208"/>
      <c r="Q119" s="208"/>
      <c r="R119" s="36"/>
    </row>
    <row r="120" spans="2:65" s="1" customFormat="1" ht="10.35" customHeight="1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</row>
    <row r="121" spans="2:65" s="8" customFormat="1" ht="29.25" customHeight="1">
      <c r="B121" s="148"/>
      <c r="C121" s="149" t="s">
        <v>137</v>
      </c>
      <c r="D121" s="150" t="s">
        <v>138</v>
      </c>
      <c r="E121" s="150" t="s">
        <v>59</v>
      </c>
      <c r="F121" s="257" t="s">
        <v>139</v>
      </c>
      <c r="G121" s="257"/>
      <c r="H121" s="257"/>
      <c r="I121" s="257"/>
      <c r="J121" s="150" t="s">
        <v>140</v>
      </c>
      <c r="K121" s="150" t="s">
        <v>141</v>
      </c>
      <c r="L121" s="257" t="s">
        <v>142</v>
      </c>
      <c r="M121" s="257"/>
      <c r="N121" s="257" t="s">
        <v>116</v>
      </c>
      <c r="O121" s="257"/>
      <c r="P121" s="257"/>
      <c r="Q121" s="258"/>
      <c r="R121" s="151"/>
      <c r="T121" s="79" t="s">
        <v>143</v>
      </c>
      <c r="U121" s="80" t="s">
        <v>41</v>
      </c>
      <c r="V121" s="80" t="s">
        <v>144</v>
      </c>
      <c r="W121" s="80" t="s">
        <v>145</v>
      </c>
      <c r="X121" s="80" t="s">
        <v>146</v>
      </c>
      <c r="Y121" s="80" t="s">
        <v>147</v>
      </c>
      <c r="Z121" s="80" t="s">
        <v>148</v>
      </c>
      <c r="AA121" s="81" t="s">
        <v>149</v>
      </c>
    </row>
    <row r="122" spans="2:65" s="1" customFormat="1" ht="29.25" customHeight="1">
      <c r="B122" s="34"/>
      <c r="C122" s="83" t="s">
        <v>113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259">
        <f>BK122</f>
        <v>0</v>
      </c>
      <c r="O122" s="260"/>
      <c r="P122" s="260"/>
      <c r="Q122" s="260"/>
      <c r="R122" s="36"/>
      <c r="T122" s="82"/>
      <c r="U122" s="50"/>
      <c r="V122" s="50"/>
      <c r="W122" s="152">
        <f>W123+W142+W161</f>
        <v>0</v>
      </c>
      <c r="X122" s="50"/>
      <c r="Y122" s="152">
        <f>Y123+Y142+Y161</f>
        <v>3.1395081999999999</v>
      </c>
      <c r="Z122" s="50"/>
      <c r="AA122" s="153">
        <f>AA123+AA142+AA161</f>
        <v>0.19652</v>
      </c>
      <c r="AT122" s="19" t="s">
        <v>76</v>
      </c>
      <c r="AU122" s="19" t="s">
        <v>118</v>
      </c>
      <c r="BK122" s="154">
        <f>BK123+BK142+BK161</f>
        <v>0</v>
      </c>
    </row>
    <row r="123" spans="2:65" s="9" customFormat="1" ht="37.35" customHeight="1">
      <c r="B123" s="155"/>
      <c r="C123" s="156"/>
      <c r="D123" s="157" t="s">
        <v>119</v>
      </c>
      <c r="E123" s="157"/>
      <c r="F123" s="157"/>
      <c r="G123" s="157"/>
      <c r="H123" s="157"/>
      <c r="I123" s="157"/>
      <c r="J123" s="157"/>
      <c r="K123" s="157"/>
      <c r="L123" s="157"/>
      <c r="M123" s="157"/>
      <c r="N123" s="256">
        <f>BK123</f>
        <v>0</v>
      </c>
      <c r="O123" s="252"/>
      <c r="P123" s="252"/>
      <c r="Q123" s="252"/>
      <c r="R123" s="158"/>
      <c r="T123" s="159"/>
      <c r="U123" s="156"/>
      <c r="V123" s="156"/>
      <c r="W123" s="160">
        <f>W124+W132</f>
        <v>0</v>
      </c>
      <c r="X123" s="156"/>
      <c r="Y123" s="160">
        <f>Y124+Y132</f>
        <v>1.6707589999999999</v>
      </c>
      <c r="Z123" s="156"/>
      <c r="AA123" s="161">
        <f>AA124+AA132</f>
        <v>0.19652</v>
      </c>
      <c r="AR123" s="162" t="s">
        <v>85</v>
      </c>
      <c r="AT123" s="163" t="s">
        <v>76</v>
      </c>
      <c r="AU123" s="163" t="s">
        <v>77</v>
      </c>
      <c r="AY123" s="162" t="s">
        <v>150</v>
      </c>
      <c r="BK123" s="164">
        <f>BK124+BK132</f>
        <v>0</v>
      </c>
    </row>
    <row r="124" spans="2:65" s="9" customFormat="1" ht="19.899999999999999" customHeight="1">
      <c r="B124" s="155"/>
      <c r="C124" s="156"/>
      <c r="D124" s="165" t="s">
        <v>120</v>
      </c>
      <c r="E124" s="165"/>
      <c r="F124" s="165"/>
      <c r="G124" s="165"/>
      <c r="H124" s="165"/>
      <c r="I124" s="165"/>
      <c r="J124" s="165"/>
      <c r="K124" s="165"/>
      <c r="L124" s="165"/>
      <c r="M124" s="165"/>
      <c r="N124" s="264">
        <f>BK124</f>
        <v>0</v>
      </c>
      <c r="O124" s="265"/>
      <c r="P124" s="265"/>
      <c r="Q124" s="265"/>
      <c r="R124" s="158"/>
      <c r="T124" s="159"/>
      <c r="U124" s="156"/>
      <c r="V124" s="156"/>
      <c r="W124" s="160">
        <f>SUM(W125:W131)</f>
        <v>0</v>
      </c>
      <c r="X124" s="156"/>
      <c r="Y124" s="160">
        <f>SUM(Y125:Y131)</f>
        <v>1.6707589999999999</v>
      </c>
      <c r="Z124" s="156"/>
      <c r="AA124" s="161">
        <f>SUM(AA125:AA131)</f>
        <v>0</v>
      </c>
      <c r="AR124" s="162" t="s">
        <v>85</v>
      </c>
      <c r="AT124" s="163" t="s">
        <v>76</v>
      </c>
      <c r="AU124" s="163" t="s">
        <v>85</v>
      </c>
      <c r="AY124" s="162" t="s">
        <v>150</v>
      </c>
      <c r="BK124" s="164">
        <f>SUM(BK125:BK131)</f>
        <v>0</v>
      </c>
    </row>
    <row r="125" spans="2:65" s="1" customFormat="1" ht="25.5" customHeight="1">
      <c r="B125" s="34"/>
      <c r="C125" s="166" t="s">
        <v>85</v>
      </c>
      <c r="D125" s="166" t="s">
        <v>151</v>
      </c>
      <c r="E125" s="167" t="s">
        <v>259</v>
      </c>
      <c r="F125" s="237" t="s">
        <v>260</v>
      </c>
      <c r="G125" s="237"/>
      <c r="H125" s="237"/>
      <c r="I125" s="237"/>
      <c r="J125" s="168" t="s">
        <v>169</v>
      </c>
      <c r="K125" s="169">
        <v>4</v>
      </c>
      <c r="L125" s="261">
        <v>0</v>
      </c>
      <c r="M125" s="262"/>
      <c r="N125" s="263">
        <f>ROUND(L125*K125,2)</f>
        <v>0</v>
      </c>
      <c r="O125" s="263"/>
      <c r="P125" s="263"/>
      <c r="Q125" s="263"/>
      <c r="R125" s="36"/>
      <c r="T125" s="170" t="s">
        <v>21</v>
      </c>
      <c r="U125" s="43" t="s">
        <v>44</v>
      </c>
      <c r="V125" s="35"/>
      <c r="W125" s="171">
        <f>V125*K125</f>
        <v>0</v>
      </c>
      <c r="X125" s="171">
        <v>7.5520000000000004E-2</v>
      </c>
      <c r="Y125" s="171">
        <f>X125*K125</f>
        <v>0.30208000000000002</v>
      </c>
      <c r="Z125" s="171">
        <v>0</v>
      </c>
      <c r="AA125" s="172">
        <f>Z125*K125</f>
        <v>0</v>
      </c>
      <c r="AR125" s="19" t="s">
        <v>155</v>
      </c>
      <c r="AT125" s="19" t="s">
        <v>151</v>
      </c>
      <c r="AU125" s="19" t="s">
        <v>129</v>
      </c>
      <c r="AY125" s="19" t="s">
        <v>150</v>
      </c>
      <c r="BE125" s="109">
        <f>IF(U125="základná",N125,0)</f>
        <v>0</v>
      </c>
      <c r="BF125" s="109">
        <f>IF(U125="znížená",N125,0)</f>
        <v>0</v>
      </c>
      <c r="BG125" s="109">
        <f>IF(U125="zákl. prenesená",N125,0)</f>
        <v>0</v>
      </c>
      <c r="BH125" s="109">
        <f>IF(U125="zníž. prenesená",N125,0)</f>
        <v>0</v>
      </c>
      <c r="BI125" s="109">
        <f>IF(U125="nulová",N125,0)</f>
        <v>0</v>
      </c>
      <c r="BJ125" s="19" t="s">
        <v>129</v>
      </c>
      <c r="BK125" s="109">
        <f>ROUND(L125*K125,2)</f>
        <v>0</v>
      </c>
      <c r="BL125" s="19" t="s">
        <v>155</v>
      </c>
      <c r="BM125" s="19" t="s">
        <v>261</v>
      </c>
    </row>
    <row r="126" spans="2:65" s="1" customFormat="1" ht="25.5" customHeight="1">
      <c r="B126" s="34"/>
      <c r="C126" s="166" t="s">
        <v>129</v>
      </c>
      <c r="D126" s="166" t="s">
        <v>151</v>
      </c>
      <c r="E126" s="167" t="s">
        <v>152</v>
      </c>
      <c r="F126" s="237" t="s">
        <v>153</v>
      </c>
      <c r="G126" s="237"/>
      <c r="H126" s="237"/>
      <c r="I126" s="237"/>
      <c r="J126" s="168" t="s">
        <v>154</v>
      </c>
      <c r="K126" s="169">
        <v>30.2</v>
      </c>
      <c r="L126" s="261">
        <v>0</v>
      </c>
      <c r="M126" s="262"/>
      <c r="N126" s="263">
        <f>ROUND(L126*K126,2)</f>
        <v>0</v>
      </c>
      <c r="O126" s="263"/>
      <c r="P126" s="263"/>
      <c r="Q126" s="263"/>
      <c r="R126" s="36"/>
      <c r="T126" s="170" t="s">
        <v>21</v>
      </c>
      <c r="U126" s="43" t="s">
        <v>44</v>
      </c>
      <c r="V126" s="35"/>
      <c r="W126" s="171">
        <f>V126*K126</f>
        <v>0</v>
      </c>
      <c r="X126" s="171">
        <v>2.8E-3</v>
      </c>
      <c r="Y126" s="171">
        <f>X126*K126</f>
        <v>8.4559999999999996E-2</v>
      </c>
      <c r="Z126" s="171">
        <v>0</v>
      </c>
      <c r="AA126" s="172">
        <f>Z126*K126</f>
        <v>0</v>
      </c>
      <c r="AR126" s="19" t="s">
        <v>155</v>
      </c>
      <c r="AT126" s="19" t="s">
        <v>151</v>
      </c>
      <c r="AU126" s="19" t="s">
        <v>129</v>
      </c>
      <c r="AY126" s="19" t="s">
        <v>150</v>
      </c>
      <c r="BE126" s="109">
        <f>IF(U126="základná",N126,0)</f>
        <v>0</v>
      </c>
      <c r="BF126" s="109">
        <f>IF(U126="znížená",N126,0)</f>
        <v>0</v>
      </c>
      <c r="BG126" s="109">
        <f>IF(U126="zákl. prenesená",N126,0)</f>
        <v>0</v>
      </c>
      <c r="BH126" s="109">
        <f>IF(U126="zníž. prenesená",N126,0)</f>
        <v>0</v>
      </c>
      <c r="BI126" s="109">
        <f>IF(U126="nulová",N126,0)</f>
        <v>0</v>
      </c>
      <c r="BJ126" s="19" t="s">
        <v>129</v>
      </c>
      <c r="BK126" s="109">
        <f>ROUND(L126*K126,2)</f>
        <v>0</v>
      </c>
      <c r="BL126" s="19" t="s">
        <v>155</v>
      </c>
      <c r="BM126" s="19" t="s">
        <v>262</v>
      </c>
    </row>
    <row r="127" spans="2:65" s="10" customFormat="1" ht="16.5" customHeight="1">
      <c r="B127" s="173"/>
      <c r="C127" s="174"/>
      <c r="D127" s="174"/>
      <c r="E127" s="175" t="s">
        <v>21</v>
      </c>
      <c r="F127" s="238" t="s">
        <v>263</v>
      </c>
      <c r="G127" s="239"/>
      <c r="H127" s="239"/>
      <c r="I127" s="239"/>
      <c r="J127" s="174"/>
      <c r="K127" s="176">
        <v>30.2</v>
      </c>
      <c r="L127" s="174"/>
      <c r="M127" s="174"/>
      <c r="N127" s="174"/>
      <c r="O127" s="174"/>
      <c r="P127" s="174"/>
      <c r="Q127" s="174"/>
      <c r="R127" s="177"/>
      <c r="T127" s="178"/>
      <c r="U127" s="174"/>
      <c r="V127" s="174"/>
      <c r="W127" s="174"/>
      <c r="X127" s="174"/>
      <c r="Y127" s="174"/>
      <c r="Z127" s="174"/>
      <c r="AA127" s="179"/>
      <c r="AT127" s="180" t="s">
        <v>158</v>
      </c>
      <c r="AU127" s="180" t="s">
        <v>129</v>
      </c>
      <c r="AV127" s="10" t="s">
        <v>129</v>
      </c>
      <c r="AW127" s="10" t="s">
        <v>34</v>
      </c>
      <c r="AX127" s="10" t="s">
        <v>85</v>
      </c>
      <c r="AY127" s="180" t="s">
        <v>150</v>
      </c>
    </row>
    <row r="128" spans="2:65" s="1" customFormat="1" ht="25.5" customHeight="1">
      <c r="B128" s="34"/>
      <c r="C128" s="166" t="s">
        <v>162</v>
      </c>
      <c r="D128" s="166" t="s">
        <v>151</v>
      </c>
      <c r="E128" s="167" t="s">
        <v>264</v>
      </c>
      <c r="F128" s="237" t="s">
        <v>265</v>
      </c>
      <c r="G128" s="237"/>
      <c r="H128" s="237"/>
      <c r="I128" s="237"/>
      <c r="J128" s="168" t="s">
        <v>169</v>
      </c>
      <c r="K128" s="169">
        <v>4</v>
      </c>
      <c r="L128" s="261">
        <v>0</v>
      </c>
      <c r="M128" s="262"/>
      <c r="N128" s="263">
        <f>ROUND(L128*K128,2)</f>
        <v>0</v>
      </c>
      <c r="O128" s="263"/>
      <c r="P128" s="263"/>
      <c r="Q128" s="263"/>
      <c r="R128" s="36"/>
      <c r="T128" s="170" t="s">
        <v>21</v>
      </c>
      <c r="U128" s="43" t="s">
        <v>44</v>
      </c>
      <c r="V128" s="35"/>
      <c r="W128" s="171">
        <f>V128*K128</f>
        <v>0</v>
      </c>
      <c r="X128" s="171">
        <v>3.9800000000000002E-2</v>
      </c>
      <c r="Y128" s="171">
        <f>X128*K128</f>
        <v>0.15920000000000001</v>
      </c>
      <c r="Z128" s="171">
        <v>0</v>
      </c>
      <c r="AA128" s="172">
        <f>Z128*K128</f>
        <v>0</v>
      </c>
      <c r="AR128" s="19" t="s">
        <v>155</v>
      </c>
      <c r="AT128" s="19" t="s">
        <v>151</v>
      </c>
      <c r="AU128" s="19" t="s">
        <v>129</v>
      </c>
      <c r="AY128" s="19" t="s">
        <v>150</v>
      </c>
      <c r="BE128" s="109">
        <f>IF(U128="základná",N128,0)</f>
        <v>0</v>
      </c>
      <c r="BF128" s="109">
        <f>IF(U128="znížená",N128,0)</f>
        <v>0</v>
      </c>
      <c r="BG128" s="109">
        <f>IF(U128="zákl. prenesená",N128,0)</f>
        <v>0</v>
      </c>
      <c r="BH128" s="109">
        <f>IF(U128="zníž. prenesená",N128,0)</f>
        <v>0</v>
      </c>
      <c r="BI128" s="109">
        <f>IF(U128="nulová",N128,0)</f>
        <v>0</v>
      </c>
      <c r="BJ128" s="19" t="s">
        <v>129</v>
      </c>
      <c r="BK128" s="109">
        <f>ROUND(L128*K128,2)</f>
        <v>0</v>
      </c>
      <c r="BL128" s="19" t="s">
        <v>155</v>
      </c>
      <c r="BM128" s="19" t="s">
        <v>266</v>
      </c>
    </row>
    <row r="129" spans="2:65" s="1" customFormat="1" ht="38.25" customHeight="1">
      <c r="B129" s="34"/>
      <c r="C129" s="166" t="s">
        <v>155</v>
      </c>
      <c r="D129" s="166" t="s">
        <v>151</v>
      </c>
      <c r="E129" s="167" t="s">
        <v>159</v>
      </c>
      <c r="F129" s="237" t="s">
        <v>160</v>
      </c>
      <c r="G129" s="237"/>
      <c r="H129" s="237"/>
      <c r="I129" s="237"/>
      <c r="J129" s="168" t="s">
        <v>154</v>
      </c>
      <c r="K129" s="169">
        <v>30.2</v>
      </c>
      <c r="L129" s="261">
        <v>0</v>
      </c>
      <c r="M129" s="262"/>
      <c r="N129" s="263">
        <f>ROUND(L129*K129,2)</f>
        <v>0</v>
      </c>
      <c r="O129" s="263"/>
      <c r="P129" s="263"/>
      <c r="Q129" s="263"/>
      <c r="R129" s="36"/>
      <c r="T129" s="170" t="s">
        <v>21</v>
      </c>
      <c r="U129" s="43" t="s">
        <v>44</v>
      </c>
      <c r="V129" s="35"/>
      <c r="W129" s="171">
        <f>V129*K129</f>
        <v>0</v>
      </c>
      <c r="X129" s="171">
        <v>1.255E-2</v>
      </c>
      <c r="Y129" s="171">
        <f>X129*K129</f>
        <v>0.37901000000000001</v>
      </c>
      <c r="Z129" s="171">
        <v>0</v>
      </c>
      <c r="AA129" s="172">
        <f>Z129*K129</f>
        <v>0</v>
      </c>
      <c r="AR129" s="19" t="s">
        <v>155</v>
      </c>
      <c r="AT129" s="19" t="s">
        <v>151</v>
      </c>
      <c r="AU129" s="19" t="s">
        <v>129</v>
      </c>
      <c r="AY129" s="19" t="s">
        <v>150</v>
      </c>
      <c r="BE129" s="109">
        <f>IF(U129="základná",N129,0)</f>
        <v>0</v>
      </c>
      <c r="BF129" s="109">
        <f>IF(U129="znížená",N129,0)</f>
        <v>0</v>
      </c>
      <c r="BG129" s="109">
        <f>IF(U129="zákl. prenesená",N129,0)</f>
        <v>0</v>
      </c>
      <c r="BH129" s="109">
        <f>IF(U129="zníž. prenesená",N129,0)</f>
        <v>0</v>
      </c>
      <c r="BI129" s="109">
        <f>IF(U129="nulová",N129,0)</f>
        <v>0</v>
      </c>
      <c r="BJ129" s="19" t="s">
        <v>129</v>
      </c>
      <c r="BK129" s="109">
        <f>ROUND(L129*K129,2)</f>
        <v>0</v>
      </c>
      <c r="BL129" s="19" t="s">
        <v>155</v>
      </c>
      <c r="BM129" s="19" t="s">
        <v>267</v>
      </c>
    </row>
    <row r="130" spans="2:65" s="1" customFormat="1" ht="38.25" customHeight="1">
      <c r="B130" s="34"/>
      <c r="C130" s="166" t="s">
        <v>172</v>
      </c>
      <c r="D130" s="166" t="s">
        <v>151</v>
      </c>
      <c r="E130" s="167" t="s">
        <v>268</v>
      </c>
      <c r="F130" s="237" t="s">
        <v>269</v>
      </c>
      <c r="G130" s="237"/>
      <c r="H130" s="237"/>
      <c r="I130" s="237"/>
      <c r="J130" s="168" t="s">
        <v>270</v>
      </c>
      <c r="K130" s="169">
        <v>0.35599999999999998</v>
      </c>
      <c r="L130" s="261">
        <v>0</v>
      </c>
      <c r="M130" s="262"/>
      <c r="N130" s="263">
        <f>ROUND(L130*K130,2)</f>
        <v>0</v>
      </c>
      <c r="O130" s="263"/>
      <c r="P130" s="263"/>
      <c r="Q130" s="263"/>
      <c r="R130" s="36"/>
      <c r="T130" s="170" t="s">
        <v>21</v>
      </c>
      <c r="U130" s="43" t="s">
        <v>44</v>
      </c>
      <c r="V130" s="35"/>
      <c r="W130" s="171">
        <f>V130*K130</f>
        <v>0</v>
      </c>
      <c r="X130" s="171">
        <v>2.0952500000000001</v>
      </c>
      <c r="Y130" s="171">
        <f>X130*K130</f>
        <v>0.74590899999999993</v>
      </c>
      <c r="Z130" s="171">
        <v>0</v>
      </c>
      <c r="AA130" s="172">
        <f>Z130*K130</f>
        <v>0</v>
      </c>
      <c r="AR130" s="19" t="s">
        <v>155</v>
      </c>
      <c r="AT130" s="19" t="s">
        <v>151</v>
      </c>
      <c r="AU130" s="19" t="s">
        <v>129</v>
      </c>
      <c r="AY130" s="19" t="s">
        <v>150</v>
      </c>
      <c r="BE130" s="109">
        <f>IF(U130="základná",N130,0)</f>
        <v>0</v>
      </c>
      <c r="BF130" s="109">
        <f>IF(U130="znížená",N130,0)</f>
        <v>0</v>
      </c>
      <c r="BG130" s="109">
        <f>IF(U130="zákl. prenesená",N130,0)</f>
        <v>0</v>
      </c>
      <c r="BH130" s="109">
        <f>IF(U130="zníž. prenesená",N130,0)</f>
        <v>0</v>
      </c>
      <c r="BI130" s="109">
        <f>IF(U130="nulová",N130,0)</f>
        <v>0</v>
      </c>
      <c r="BJ130" s="19" t="s">
        <v>129</v>
      </c>
      <c r="BK130" s="109">
        <f>ROUND(L130*K130,2)</f>
        <v>0</v>
      </c>
      <c r="BL130" s="19" t="s">
        <v>155</v>
      </c>
      <c r="BM130" s="19" t="s">
        <v>271</v>
      </c>
    </row>
    <row r="131" spans="2:65" s="10" customFormat="1" ht="16.5" customHeight="1">
      <c r="B131" s="173"/>
      <c r="C131" s="174"/>
      <c r="D131" s="174"/>
      <c r="E131" s="175" t="s">
        <v>21</v>
      </c>
      <c r="F131" s="238" t="s">
        <v>272</v>
      </c>
      <c r="G131" s="239"/>
      <c r="H131" s="239"/>
      <c r="I131" s="239"/>
      <c r="J131" s="174"/>
      <c r="K131" s="176">
        <v>0.35599999999999998</v>
      </c>
      <c r="L131" s="174"/>
      <c r="M131" s="174"/>
      <c r="N131" s="174"/>
      <c r="O131" s="174"/>
      <c r="P131" s="174"/>
      <c r="Q131" s="174"/>
      <c r="R131" s="177"/>
      <c r="T131" s="178"/>
      <c r="U131" s="174"/>
      <c r="V131" s="174"/>
      <c r="W131" s="174"/>
      <c r="X131" s="174"/>
      <c r="Y131" s="174"/>
      <c r="Z131" s="174"/>
      <c r="AA131" s="179"/>
      <c r="AT131" s="180" t="s">
        <v>158</v>
      </c>
      <c r="AU131" s="180" t="s">
        <v>129</v>
      </c>
      <c r="AV131" s="10" t="s">
        <v>129</v>
      </c>
      <c r="AW131" s="10" t="s">
        <v>34</v>
      </c>
      <c r="AX131" s="10" t="s">
        <v>85</v>
      </c>
      <c r="AY131" s="180" t="s">
        <v>150</v>
      </c>
    </row>
    <row r="132" spans="2:65" s="9" customFormat="1" ht="29.85" customHeight="1">
      <c r="B132" s="155"/>
      <c r="C132" s="156"/>
      <c r="D132" s="165" t="s">
        <v>121</v>
      </c>
      <c r="E132" s="165"/>
      <c r="F132" s="165"/>
      <c r="G132" s="165"/>
      <c r="H132" s="165"/>
      <c r="I132" s="165"/>
      <c r="J132" s="165"/>
      <c r="K132" s="165"/>
      <c r="L132" s="165"/>
      <c r="M132" s="165"/>
      <c r="N132" s="264">
        <f>BK132</f>
        <v>0</v>
      </c>
      <c r="O132" s="265"/>
      <c r="P132" s="265"/>
      <c r="Q132" s="265"/>
      <c r="R132" s="158"/>
      <c r="T132" s="159"/>
      <c r="U132" s="156"/>
      <c r="V132" s="156"/>
      <c r="W132" s="160">
        <f>SUM(W133:W141)</f>
        <v>0</v>
      </c>
      <c r="X132" s="156"/>
      <c r="Y132" s="160">
        <f>SUM(Y133:Y141)</f>
        <v>0</v>
      </c>
      <c r="Z132" s="156"/>
      <c r="AA132" s="161">
        <f>SUM(AA133:AA141)</f>
        <v>0.19652</v>
      </c>
      <c r="AR132" s="162" t="s">
        <v>85</v>
      </c>
      <c r="AT132" s="163" t="s">
        <v>76</v>
      </c>
      <c r="AU132" s="163" t="s">
        <v>85</v>
      </c>
      <c r="AY132" s="162" t="s">
        <v>150</v>
      </c>
      <c r="BK132" s="164">
        <f>SUM(BK133:BK141)</f>
        <v>0</v>
      </c>
    </row>
    <row r="133" spans="2:65" s="1" customFormat="1" ht="16.5" customHeight="1">
      <c r="B133" s="34"/>
      <c r="C133" s="166" t="s">
        <v>177</v>
      </c>
      <c r="D133" s="166" t="s">
        <v>151</v>
      </c>
      <c r="E133" s="167" t="s">
        <v>163</v>
      </c>
      <c r="F133" s="237" t="s">
        <v>164</v>
      </c>
      <c r="G133" s="237"/>
      <c r="H133" s="237"/>
      <c r="I133" s="237"/>
      <c r="J133" s="168" t="s">
        <v>154</v>
      </c>
      <c r="K133" s="169">
        <v>30.2</v>
      </c>
      <c r="L133" s="261">
        <v>0</v>
      </c>
      <c r="M133" s="262"/>
      <c r="N133" s="263">
        <f>ROUND(L133*K133,2)</f>
        <v>0</v>
      </c>
      <c r="O133" s="263"/>
      <c r="P133" s="263"/>
      <c r="Q133" s="263"/>
      <c r="R133" s="36"/>
      <c r="T133" s="170" t="s">
        <v>21</v>
      </c>
      <c r="U133" s="43" t="s">
        <v>44</v>
      </c>
      <c r="V133" s="35"/>
      <c r="W133" s="171">
        <f>V133*K133</f>
        <v>0</v>
      </c>
      <c r="X133" s="171">
        <v>0</v>
      </c>
      <c r="Y133" s="171">
        <f>X133*K133</f>
        <v>0</v>
      </c>
      <c r="Z133" s="171">
        <v>1E-3</v>
      </c>
      <c r="AA133" s="172">
        <f>Z133*K133</f>
        <v>3.0200000000000001E-2</v>
      </c>
      <c r="AR133" s="19" t="s">
        <v>165</v>
      </c>
      <c r="AT133" s="19" t="s">
        <v>151</v>
      </c>
      <c r="AU133" s="19" t="s">
        <v>129</v>
      </c>
      <c r="AY133" s="19" t="s">
        <v>150</v>
      </c>
      <c r="BE133" s="109">
        <f>IF(U133="základná",N133,0)</f>
        <v>0</v>
      </c>
      <c r="BF133" s="109">
        <f>IF(U133="znížená",N133,0)</f>
        <v>0</v>
      </c>
      <c r="BG133" s="109">
        <f>IF(U133="zákl. prenesená",N133,0)</f>
        <v>0</v>
      </c>
      <c r="BH133" s="109">
        <f>IF(U133="zníž. prenesená",N133,0)</f>
        <v>0</v>
      </c>
      <c r="BI133" s="109">
        <f>IF(U133="nulová",N133,0)</f>
        <v>0</v>
      </c>
      <c r="BJ133" s="19" t="s">
        <v>129</v>
      </c>
      <c r="BK133" s="109">
        <f>ROUND(L133*K133,2)</f>
        <v>0</v>
      </c>
      <c r="BL133" s="19" t="s">
        <v>165</v>
      </c>
      <c r="BM133" s="19" t="s">
        <v>273</v>
      </c>
    </row>
    <row r="134" spans="2:65" s="1" customFormat="1" ht="25.5" customHeight="1">
      <c r="B134" s="34"/>
      <c r="C134" s="166" t="s">
        <v>181</v>
      </c>
      <c r="D134" s="166" t="s">
        <v>151</v>
      </c>
      <c r="E134" s="167" t="s">
        <v>167</v>
      </c>
      <c r="F134" s="237" t="s">
        <v>168</v>
      </c>
      <c r="G134" s="237"/>
      <c r="H134" s="237"/>
      <c r="I134" s="237"/>
      <c r="J134" s="168" t="s">
        <v>169</v>
      </c>
      <c r="K134" s="169">
        <v>55.44</v>
      </c>
      <c r="L134" s="261">
        <v>0</v>
      </c>
      <c r="M134" s="262"/>
      <c r="N134" s="263">
        <f>ROUND(L134*K134,2)</f>
        <v>0</v>
      </c>
      <c r="O134" s="263"/>
      <c r="P134" s="263"/>
      <c r="Q134" s="263"/>
      <c r="R134" s="36"/>
      <c r="T134" s="170" t="s">
        <v>21</v>
      </c>
      <c r="U134" s="43" t="s">
        <v>44</v>
      </c>
      <c r="V134" s="35"/>
      <c r="W134" s="171">
        <f>V134*K134</f>
        <v>0</v>
      </c>
      <c r="X134" s="171">
        <v>0</v>
      </c>
      <c r="Y134" s="171">
        <f>X134*K134</f>
        <v>0</v>
      </c>
      <c r="Z134" s="171">
        <v>3.0000000000000001E-3</v>
      </c>
      <c r="AA134" s="172">
        <f>Z134*K134</f>
        <v>0.16632</v>
      </c>
      <c r="AR134" s="19" t="s">
        <v>165</v>
      </c>
      <c r="AT134" s="19" t="s">
        <v>151</v>
      </c>
      <c r="AU134" s="19" t="s">
        <v>129</v>
      </c>
      <c r="AY134" s="19" t="s">
        <v>150</v>
      </c>
      <c r="BE134" s="109">
        <f>IF(U134="základná",N134,0)</f>
        <v>0</v>
      </c>
      <c r="BF134" s="109">
        <f>IF(U134="znížená",N134,0)</f>
        <v>0</v>
      </c>
      <c r="BG134" s="109">
        <f>IF(U134="zákl. prenesená",N134,0)</f>
        <v>0</v>
      </c>
      <c r="BH134" s="109">
        <f>IF(U134="zníž. prenesená",N134,0)</f>
        <v>0</v>
      </c>
      <c r="BI134" s="109">
        <f>IF(U134="nulová",N134,0)</f>
        <v>0</v>
      </c>
      <c r="BJ134" s="19" t="s">
        <v>129</v>
      </c>
      <c r="BK134" s="109">
        <f>ROUND(L134*K134,2)</f>
        <v>0</v>
      </c>
      <c r="BL134" s="19" t="s">
        <v>165</v>
      </c>
      <c r="BM134" s="19" t="s">
        <v>274</v>
      </c>
    </row>
    <row r="135" spans="2:65" s="10" customFormat="1" ht="16.5" customHeight="1">
      <c r="B135" s="173"/>
      <c r="C135" s="174"/>
      <c r="D135" s="174"/>
      <c r="E135" s="175" t="s">
        <v>21</v>
      </c>
      <c r="F135" s="238" t="s">
        <v>275</v>
      </c>
      <c r="G135" s="239"/>
      <c r="H135" s="239"/>
      <c r="I135" s="239"/>
      <c r="J135" s="174"/>
      <c r="K135" s="176">
        <v>55.44</v>
      </c>
      <c r="L135" s="174"/>
      <c r="M135" s="174"/>
      <c r="N135" s="174"/>
      <c r="O135" s="174"/>
      <c r="P135" s="174"/>
      <c r="Q135" s="174"/>
      <c r="R135" s="177"/>
      <c r="T135" s="178"/>
      <c r="U135" s="174"/>
      <c r="V135" s="174"/>
      <c r="W135" s="174"/>
      <c r="X135" s="174"/>
      <c r="Y135" s="174"/>
      <c r="Z135" s="174"/>
      <c r="AA135" s="179"/>
      <c r="AT135" s="180" t="s">
        <v>158</v>
      </c>
      <c r="AU135" s="180" t="s">
        <v>129</v>
      </c>
      <c r="AV135" s="10" t="s">
        <v>129</v>
      </c>
      <c r="AW135" s="10" t="s">
        <v>34</v>
      </c>
      <c r="AX135" s="10" t="s">
        <v>85</v>
      </c>
      <c r="AY135" s="180" t="s">
        <v>150</v>
      </c>
    </row>
    <row r="136" spans="2:65" s="1" customFormat="1" ht="38.25" customHeight="1">
      <c r="B136" s="34"/>
      <c r="C136" s="166" t="s">
        <v>185</v>
      </c>
      <c r="D136" s="166" t="s">
        <v>151</v>
      </c>
      <c r="E136" s="167" t="s">
        <v>173</v>
      </c>
      <c r="F136" s="237" t="s">
        <v>174</v>
      </c>
      <c r="G136" s="237"/>
      <c r="H136" s="237"/>
      <c r="I136" s="237"/>
      <c r="J136" s="168" t="s">
        <v>175</v>
      </c>
      <c r="K136" s="169">
        <v>0.19700000000000001</v>
      </c>
      <c r="L136" s="261">
        <v>0</v>
      </c>
      <c r="M136" s="262"/>
      <c r="N136" s="263">
        <f t="shared" ref="N136:N141" si="5">ROUND(L136*K136,2)</f>
        <v>0</v>
      </c>
      <c r="O136" s="263"/>
      <c r="P136" s="263"/>
      <c r="Q136" s="263"/>
      <c r="R136" s="36"/>
      <c r="T136" s="170" t="s">
        <v>21</v>
      </c>
      <c r="U136" s="43" t="s">
        <v>44</v>
      </c>
      <c r="V136" s="35"/>
      <c r="W136" s="171">
        <f t="shared" ref="W136:W141" si="6">V136*K136</f>
        <v>0</v>
      </c>
      <c r="X136" s="171">
        <v>0</v>
      </c>
      <c r="Y136" s="171">
        <f t="shared" ref="Y136:Y141" si="7">X136*K136</f>
        <v>0</v>
      </c>
      <c r="Z136" s="171">
        <v>0</v>
      </c>
      <c r="AA136" s="172">
        <f t="shared" ref="AA136:AA141" si="8">Z136*K136</f>
        <v>0</v>
      </c>
      <c r="AR136" s="19" t="s">
        <v>155</v>
      </c>
      <c r="AT136" s="19" t="s">
        <v>151</v>
      </c>
      <c r="AU136" s="19" t="s">
        <v>129</v>
      </c>
      <c r="AY136" s="19" t="s">
        <v>150</v>
      </c>
      <c r="BE136" s="109">
        <f t="shared" ref="BE136:BE141" si="9">IF(U136="základná",N136,0)</f>
        <v>0</v>
      </c>
      <c r="BF136" s="109">
        <f t="shared" ref="BF136:BF141" si="10">IF(U136="znížená",N136,0)</f>
        <v>0</v>
      </c>
      <c r="BG136" s="109">
        <f t="shared" ref="BG136:BG141" si="11">IF(U136="zákl. prenesená",N136,0)</f>
        <v>0</v>
      </c>
      <c r="BH136" s="109">
        <f t="shared" ref="BH136:BH141" si="12">IF(U136="zníž. prenesená",N136,0)</f>
        <v>0</v>
      </c>
      <c r="BI136" s="109">
        <f t="shared" ref="BI136:BI141" si="13">IF(U136="nulová",N136,0)</f>
        <v>0</v>
      </c>
      <c r="BJ136" s="19" t="s">
        <v>129</v>
      </c>
      <c r="BK136" s="109">
        <f t="shared" ref="BK136:BK141" si="14">ROUND(L136*K136,2)</f>
        <v>0</v>
      </c>
      <c r="BL136" s="19" t="s">
        <v>155</v>
      </c>
      <c r="BM136" s="19" t="s">
        <v>276</v>
      </c>
    </row>
    <row r="137" spans="2:65" s="1" customFormat="1" ht="25.5" customHeight="1">
      <c r="B137" s="34"/>
      <c r="C137" s="166" t="s">
        <v>189</v>
      </c>
      <c r="D137" s="166" t="s">
        <v>151</v>
      </c>
      <c r="E137" s="167" t="s">
        <v>178</v>
      </c>
      <c r="F137" s="237" t="s">
        <v>179</v>
      </c>
      <c r="G137" s="237"/>
      <c r="H137" s="237"/>
      <c r="I137" s="237"/>
      <c r="J137" s="168" t="s">
        <v>175</v>
      </c>
      <c r="K137" s="169">
        <v>0.19700000000000001</v>
      </c>
      <c r="L137" s="261">
        <v>0</v>
      </c>
      <c r="M137" s="262"/>
      <c r="N137" s="263">
        <f t="shared" si="5"/>
        <v>0</v>
      </c>
      <c r="O137" s="263"/>
      <c r="P137" s="263"/>
      <c r="Q137" s="263"/>
      <c r="R137" s="36"/>
      <c r="T137" s="170" t="s">
        <v>21</v>
      </c>
      <c r="U137" s="43" t="s">
        <v>44</v>
      </c>
      <c r="V137" s="35"/>
      <c r="W137" s="171">
        <f t="shared" si="6"/>
        <v>0</v>
      </c>
      <c r="X137" s="171">
        <v>0</v>
      </c>
      <c r="Y137" s="171">
        <f t="shared" si="7"/>
        <v>0</v>
      </c>
      <c r="Z137" s="171">
        <v>0</v>
      </c>
      <c r="AA137" s="172">
        <f t="shared" si="8"/>
        <v>0</v>
      </c>
      <c r="AR137" s="19" t="s">
        <v>155</v>
      </c>
      <c r="AT137" s="19" t="s">
        <v>151</v>
      </c>
      <c r="AU137" s="19" t="s">
        <v>129</v>
      </c>
      <c r="AY137" s="19" t="s">
        <v>150</v>
      </c>
      <c r="BE137" s="109">
        <f t="shared" si="9"/>
        <v>0</v>
      </c>
      <c r="BF137" s="109">
        <f t="shared" si="10"/>
        <v>0</v>
      </c>
      <c r="BG137" s="109">
        <f t="shared" si="11"/>
        <v>0</v>
      </c>
      <c r="BH137" s="109">
        <f t="shared" si="12"/>
        <v>0</v>
      </c>
      <c r="BI137" s="109">
        <f t="shared" si="13"/>
        <v>0</v>
      </c>
      <c r="BJ137" s="19" t="s">
        <v>129</v>
      </c>
      <c r="BK137" s="109">
        <f t="shared" si="14"/>
        <v>0</v>
      </c>
      <c r="BL137" s="19" t="s">
        <v>155</v>
      </c>
      <c r="BM137" s="19" t="s">
        <v>277</v>
      </c>
    </row>
    <row r="138" spans="2:65" s="1" customFormat="1" ht="25.5" customHeight="1">
      <c r="B138" s="34"/>
      <c r="C138" s="166" t="s">
        <v>193</v>
      </c>
      <c r="D138" s="166" t="s">
        <v>151</v>
      </c>
      <c r="E138" s="167" t="s">
        <v>182</v>
      </c>
      <c r="F138" s="237" t="s">
        <v>183</v>
      </c>
      <c r="G138" s="237"/>
      <c r="H138" s="237"/>
      <c r="I138" s="237"/>
      <c r="J138" s="168" t="s">
        <v>175</v>
      </c>
      <c r="K138" s="169">
        <v>0.19700000000000001</v>
      </c>
      <c r="L138" s="261">
        <v>0</v>
      </c>
      <c r="M138" s="262"/>
      <c r="N138" s="263">
        <f t="shared" si="5"/>
        <v>0</v>
      </c>
      <c r="O138" s="263"/>
      <c r="P138" s="263"/>
      <c r="Q138" s="263"/>
      <c r="R138" s="36"/>
      <c r="T138" s="170" t="s">
        <v>21</v>
      </c>
      <c r="U138" s="43" t="s">
        <v>44</v>
      </c>
      <c r="V138" s="35"/>
      <c r="W138" s="171">
        <f t="shared" si="6"/>
        <v>0</v>
      </c>
      <c r="X138" s="171">
        <v>0</v>
      </c>
      <c r="Y138" s="171">
        <f t="shared" si="7"/>
        <v>0</v>
      </c>
      <c r="Z138" s="171">
        <v>0</v>
      </c>
      <c r="AA138" s="172">
        <f t="shared" si="8"/>
        <v>0</v>
      </c>
      <c r="AR138" s="19" t="s">
        <v>155</v>
      </c>
      <c r="AT138" s="19" t="s">
        <v>151</v>
      </c>
      <c r="AU138" s="19" t="s">
        <v>129</v>
      </c>
      <c r="AY138" s="19" t="s">
        <v>150</v>
      </c>
      <c r="BE138" s="109">
        <f t="shared" si="9"/>
        <v>0</v>
      </c>
      <c r="BF138" s="109">
        <f t="shared" si="10"/>
        <v>0</v>
      </c>
      <c r="BG138" s="109">
        <f t="shared" si="11"/>
        <v>0</v>
      </c>
      <c r="BH138" s="109">
        <f t="shared" si="12"/>
        <v>0</v>
      </c>
      <c r="BI138" s="109">
        <f t="shared" si="13"/>
        <v>0</v>
      </c>
      <c r="BJ138" s="19" t="s">
        <v>129</v>
      </c>
      <c r="BK138" s="109">
        <f t="shared" si="14"/>
        <v>0</v>
      </c>
      <c r="BL138" s="19" t="s">
        <v>155</v>
      </c>
      <c r="BM138" s="19" t="s">
        <v>278</v>
      </c>
    </row>
    <row r="139" spans="2:65" s="1" customFormat="1" ht="25.5" customHeight="1">
      <c r="B139" s="34"/>
      <c r="C139" s="166" t="s">
        <v>197</v>
      </c>
      <c r="D139" s="166" t="s">
        <v>151</v>
      </c>
      <c r="E139" s="167" t="s">
        <v>186</v>
      </c>
      <c r="F139" s="237" t="s">
        <v>187</v>
      </c>
      <c r="G139" s="237"/>
      <c r="H139" s="237"/>
      <c r="I139" s="237"/>
      <c r="J139" s="168" t="s">
        <v>175</v>
      </c>
      <c r="K139" s="169">
        <v>0.19700000000000001</v>
      </c>
      <c r="L139" s="261">
        <v>0</v>
      </c>
      <c r="M139" s="262"/>
      <c r="N139" s="263">
        <f t="shared" si="5"/>
        <v>0</v>
      </c>
      <c r="O139" s="263"/>
      <c r="P139" s="263"/>
      <c r="Q139" s="263"/>
      <c r="R139" s="36"/>
      <c r="T139" s="170" t="s">
        <v>21</v>
      </c>
      <c r="U139" s="43" t="s">
        <v>44</v>
      </c>
      <c r="V139" s="35"/>
      <c r="W139" s="171">
        <f t="shared" si="6"/>
        <v>0</v>
      </c>
      <c r="X139" s="171">
        <v>0</v>
      </c>
      <c r="Y139" s="171">
        <f t="shared" si="7"/>
        <v>0</v>
      </c>
      <c r="Z139" s="171">
        <v>0</v>
      </c>
      <c r="AA139" s="172">
        <f t="shared" si="8"/>
        <v>0</v>
      </c>
      <c r="AR139" s="19" t="s">
        <v>155</v>
      </c>
      <c r="AT139" s="19" t="s">
        <v>151</v>
      </c>
      <c r="AU139" s="19" t="s">
        <v>129</v>
      </c>
      <c r="AY139" s="19" t="s">
        <v>150</v>
      </c>
      <c r="BE139" s="109">
        <f t="shared" si="9"/>
        <v>0</v>
      </c>
      <c r="BF139" s="109">
        <f t="shared" si="10"/>
        <v>0</v>
      </c>
      <c r="BG139" s="109">
        <f t="shared" si="11"/>
        <v>0</v>
      </c>
      <c r="BH139" s="109">
        <f t="shared" si="12"/>
        <v>0</v>
      </c>
      <c r="BI139" s="109">
        <f t="shared" si="13"/>
        <v>0</v>
      </c>
      <c r="BJ139" s="19" t="s">
        <v>129</v>
      </c>
      <c r="BK139" s="109">
        <f t="shared" si="14"/>
        <v>0</v>
      </c>
      <c r="BL139" s="19" t="s">
        <v>155</v>
      </c>
      <c r="BM139" s="19" t="s">
        <v>279</v>
      </c>
    </row>
    <row r="140" spans="2:65" s="1" customFormat="1" ht="25.5" customHeight="1">
      <c r="B140" s="34"/>
      <c r="C140" s="166" t="s">
        <v>201</v>
      </c>
      <c r="D140" s="166" t="s">
        <v>151</v>
      </c>
      <c r="E140" s="167" t="s">
        <v>190</v>
      </c>
      <c r="F140" s="237" t="s">
        <v>191</v>
      </c>
      <c r="G140" s="237"/>
      <c r="H140" s="237"/>
      <c r="I140" s="237"/>
      <c r="J140" s="168" t="s">
        <v>175</v>
      </c>
      <c r="K140" s="169">
        <v>0.19700000000000001</v>
      </c>
      <c r="L140" s="261">
        <v>0</v>
      </c>
      <c r="M140" s="262"/>
      <c r="N140" s="263">
        <f t="shared" si="5"/>
        <v>0</v>
      </c>
      <c r="O140" s="263"/>
      <c r="P140" s="263"/>
      <c r="Q140" s="263"/>
      <c r="R140" s="36"/>
      <c r="T140" s="170" t="s">
        <v>21</v>
      </c>
      <c r="U140" s="43" t="s">
        <v>44</v>
      </c>
      <c r="V140" s="35"/>
      <c r="W140" s="171">
        <f t="shared" si="6"/>
        <v>0</v>
      </c>
      <c r="X140" s="171">
        <v>0</v>
      </c>
      <c r="Y140" s="171">
        <f t="shared" si="7"/>
        <v>0</v>
      </c>
      <c r="Z140" s="171">
        <v>0</v>
      </c>
      <c r="AA140" s="172">
        <f t="shared" si="8"/>
        <v>0</v>
      </c>
      <c r="AR140" s="19" t="s">
        <v>155</v>
      </c>
      <c r="AT140" s="19" t="s">
        <v>151</v>
      </c>
      <c r="AU140" s="19" t="s">
        <v>129</v>
      </c>
      <c r="AY140" s="19" t="s">
        <v>150</v>
      </c>
      <c r="BE140" s="109">
        <f t="shared" si="9"/>
        <v>0</v>
      </c>
      <c r="BF140" s="109">
        <f t="shared" si="10"/>
        <v>0</v>
      </c>
      <c r="BG140" s="109">
        <f t="shared" si="11"/>
        <v>0</v>
      </c>
      <c r="BH140" s="109">
        <f t="shared" si="12"/>
        <v>0</v>
      </c>
      <c r="BI140" s="109">
        <f t="shared" si="13"/>
        <v>0</v>
      </c>
      <c r="BJ140" s="19" t="s">
        <v>129</v>
      </c>
      <c r="BK140" s="109">
        <f t="shared" si="14"/>
        <v>0</v>
      </c>
      <c r="BL140" s="19" t="s">
        <v>155</v>
      </c>
      <c r="BM140" s="19" t="s">
        <v>280</v>
      </c>
    </row>
    <row r="141" spans="2:65" s="1" customFormat="1" ht="16.5" customHeight="1">
      <c r="B141" s="34"/>
      <c r="C141" s="166" t="s">
        <v>205</v>
      </c>
      <c r="D141" s="166" t="s">
        <v>151</v>
      </c>
      <c r="E141" s="167" t="s">
        <v>194</v>
      </c>
      <c r="F141" s="237" t="s">
        <v>195</v>
      </c>
      <c r="G141" s="237"/>
      <c r="H141" s="237"/>
      <c r="I141" s="237"/>
      <c r="J141" s="168" t="s">
        <v>175</v>
      </c>
      <c r="K141" s="169">
        <v>0.19700000000000001</v>
      </c>
      <c r="L141" s="261">
        <v>0</v>
      </c>
      <c r="M141" s="262"/>
      <c r="N141" s="263">
        <f t="shared" si="5"/>
        <v>0</v>
      </c>
      <c r="O141" s="263"/>
      <c r="P141" s="263"/>
      <c r="Q141" s="263"/>
      <c r="R141" s="36"/>
      <c r="T141" s="170" t="s">
        <v>21</v>
      </c>
      <c r="U141" s="43" t="s">
        <v>44</v>
      </c>
      <c r="V141" s="35"/>
      <c r="W141" s="171">
        <f t="shared" si="6"/>
        <v>0</v>
      </c>
      <c r="X141" s="171">
        <v>0</v>
      </c>
      <c r="Y141" s="171">
        <f t="shared" si="7"/>
        <v>0</v>
      </c>
      <c r="Z141" s="171">
        <v>0</v>
      </c>
      <c r="AA141" s="172">
        <f t="shared" si="8"/>
        <v>0</v>
      </c>
      <c r="AR141" s="19" t="s">
        <v>155</v>
      </c>
      <c r="AT141" s="19" t="s">
        <v>151</v>
      </c>
      <c r="AU141" s="19" t="s">
        <v>129</v>
      </c>
      <c r="AY141" s="19" t="s">
        <v>150</v>
      </c>
      <c r="BE141" s="109">
        <f t="shared" si="9"/>
        <v>0</v>
      </c>
      <c r="BF141" s="109">
        <f t="shared" si="10"/>
        <v>0</v>
      </c>
      <c r="BG141" s="109">
        <f t="shared" si="11"/>
        <v>0</v>
      </c>
      <c r="BH141" s="109">
        <f t="shared" si="12"/>
        <v>0</v>
      </c>
      <c r="BI141" s="109">
        <f t="shared" si="13"/>
        <v>0</v>
      </c>
      <c r="BJ141" s="19" t="s">
        <v>129</v>
      </c>
      <c r="BK141" s="109">
        <f t="shared" si="14"/>
        <v>0</v>
      </c>
      <c r="BL141" s="19" t="s">
        <v>155</v>
      </c>
      <c r="BM141" s="19" t="s">
        <v>281</v>
      </c>
    </row>
    <row r="142" spans="2:65" s="9" customFormat="1" ht="37.35" customHeight="1">
      <c r="B142" s="155"/>
      <c r="C142" s="156"/>
      <c r="D142" s="157" t="s">
        <v>122</v>
      </c>
      <c r="E142" s="157"/>
      <c r="F142" s="157"/>
      <c r="G142" s="157"/>
      <c r="H142" s="157"/>
      <c r="I142" s="157"/>
      <c r="J142" s="157"/>
      <c r="K142" s="157"/>
      <c r="L142" s="157"/>
      <c r="M142" s="157"/>
      <c r="N142" s="272">
        <f>BK142</f>
        <v>0</v>
      </c>
      <c r="O142" s="273"/>
      <c r="P142" s="273"/>
      <c r="Q142" s="273"/>
      <c r="R142" s="158"/>
      <c r="T142" s="159"/>
      <c r="U142" s="156"/>
      <c r="V142" s="156"/>
      <c r="W142" s="160">
        <f>W143+W153</f>
        <v>0</v>
      </c>
      <c r="X142" s="156"/>
      <c r="Y142" s="160">
        <f>Y143+Y153</f>
        <v>1.4687491999999998</v>
      </c>
      <c r="Z142" s="156"/>
      <c r="AA142" s="161">
        <f>AA143+AA153</f>
        <v>0</v>
      </c>
      <c r="AR142" s="162" t="s">
        <v>129</v>
      </c>
      <c r="AT142" s="163" t="s">
        <v>76</v>
      </c>
      <c r="AU142" s="163" t="s">
        <v>77</v>
      </c>
      <c r="AY142" s="162" t="s">
        <v>150</v>
      </c>
      <c r="BK142" s="164">
        <f>BK143+BK153</f>
        <v>0</v>
      </c>
    </row>
    <row r="143" spans="2:65" s="9" customFormat="1" ht="19.899999999999999" customHeight="1">
      <c r="B143" s="155"/>
      <c r="C143" s="156"/>
      <c r="D143" s="165" t="s">
        <v>123</v>
      </c>
      <c r="E143" s="165"/>
      <c r="F143" s="165"/>
      <c r="G143" s="165"/>
      <c r="H143" s="165"/>
      <c r="I143" s="165"/>
      <c r="J143" s="165"/>
      <c r="K143" s="165"/>
      <c r="L143" s="165"/>
      <c r="M143" s="165"/>
      <c r="N143" s="264">
        <f>BK143</f>
        <v>0</v>
      </c>
      <c r="O143" s="265"/>
      <c r="P143" s="265"/>
      <c r="Q143" s="265"/>
      <c r="R143" s="158"/>
      <c r="T143" s="159"/>
      <c r="U143" s="156"/>
      <c r="V143" s="156"/>
      <c r="W143" s="160">
        <f>SUM(W144:W152)</f>
        <v>0</v>
      </c>
      <c r="X143" s="156"/>
      <c r="Y143" s="160">
        <f>SUM(Y144:Y152)</f>
        <v>1.4195263999999999</v>
      </c>
      <c r="Z143" s="156"/>
      <c r="AA143" s="161">
        <f>SUM(AA144:AA152)</f>
        <v>0</v>
      </c>
      <c r="AR143" s="162" t="s">
        <v>129</v>
      </c>
      <c r="AT143" s="163" t="s">
        <v>76</v>
      </c>
      <c r="AU143" s="163" t="s">
        <v>85</v>
      </c>
      <c r="AY143" s="162" t="s">
        <v>150</v>
      </c>
      <c r="BK143" s="164">
        <f>SUM(BK144:BK152)</f>
        <v>0</v>
      </c>
    </row>
    <row r="144" spans="2:65" s="1" customFormat="1" ht="25.5" customHeight="1">
      <c r="B144" s="34"/>
      <c r="C144" s="166" t="s">
        <v>209</v>
      </c>
      <c r="D144" s="166" t="s">
        <v>151</v>
      </c>
      <c r="E144" s="167" t="s">
        <v>198</v>
      </c>
      <c r="F144" s="237" t="s">
        <v>199</v>
      </c>
      <c r="G144" s="237"/>
      <c r="H144" s="237"/>
      <c r="I144" s="237"/>
      <c r="J144" s="168" t="s">
        <v>169</v>
      </c>
      <c r="K144" s="169">
        <v>55.44</v>
      </c>
      <c r="L144" s="261">
        <v>0</v>
      </c>
      <c r="M144" s="262"/>
      <c r="N144" s="263">
        <f t="shared" ref="N144:N152" si="15">ROUND(L144*K144,2)</f>
        <v>0</v>
      </c>
      <c r="O144" s="263"/>
      <c r="P144" s="263"/>
      <c r="Q144" s="263"/>
      <c r="R144" s="36"/>
      <c r="T144" s="170" t="s">
        <v>21</v>
      </c>
      <c r="U144" s="43" t="s">
        <v>44</v>
      </c>
      <c r="V144" s="35"/>
      <c r="W144" s="171">
        <f t="shared" ref="W144:W152" si="16">V144*K144</f>
        <v>0</v>
      </c>
      <c r="X144" s="171">
        <v>0</v>
      </c>
      <c r="Y144" s="171">
        <f t="shared" ref="Y144:Y152" si="17">X144*K144</f>
        <v>0</v>
      </c>
      <c r="Z144" s="171">
        <v>0</v>
      </c>
      <c r="AA144" s="172">
        <f t="shared" ref="AA144:AA152" si="18">Z144*K144</f>
        <v>0</v>
      </c>
      <c r="AR144" s="19" t="s">
        <v>165</v>
      </c>
      <c r="AT144" s="19" t="s">
        <v>151</v>
      </c>
      <c r="AU144" s="19" t="s">
        <v>129</v>
      </c>
      <c r="AY144" s="19" t="s">
        <v>150</v>
      </c>
      <c r="BE144" s="109">
        <f t="shared" ref="BE144:BE152" si="19">IF(U144="základná",N144,0)</f>
        <v>0</v>
      </c>
      <c r="BF144" s="109">
        <f t="shared" ref="BF144:BF152" si="20">IF(U144="znížená",N144,0)</f>
        <v>0</v>
      </c>
      <c r="BG144" s="109">
        <f t="shared" ref="BG144:BG152" si="21">IF(U144="zákl. prenesená",N144,0)</f>
        <v>0</v>
      </c>
      <c r="BH144" s="109">
        <f t="shared" ref="BH144:BH152" si="22">IF(U144="zníž. prenesená",N144,0)</f>
        <v>0</v>
      </c>
      <c r="BI144" s="109">
        <f t="shared" ref="BI144:BI152" si="23">IF(U144="nulová",N144,0)</f>
        <v>0</v>
      </c>
      <c r="BJ144" s="19" t="s">
        <v>129</v>
      </c>
      <c r="BK144" s="109">
        <f t="shared" ref="BK144:BK152" si="24">ROUND(L144*K144,2)</f>
        <v>0</v>
      </c>
      <c r="BL144" s="19" t="s">
        <v>165</v>
      </c>
      <c r="BM144" s="19" t="s">
        <v>282</v>
      </c>
    </row>
    <row r="145" spans="2:65" s="1" customFormat="1" ht="25.5" customHeight="1">
      <c r="B145" s="34"/>
      <c r="C145" s="166" t="s">
        <v>216</v>
      </c>
      <c r="D145" s="166" t="s">
        <v>151</v>
      </c>
      <c r="E145" s="167" t="s">
        <v>202</v>
      </c>
      <c r="F145" s="237" t="s">
        <v>203</v>
      </c>
      <c r="G145" s="237"/>
      <c r="H145" s="237"/>
      <c r="I145" s="237"/>
      <c r="J145" s="168" t="s">
        <v>169</v>
      </c>
      <c r="K145" s="169">
        <v>55.44</v>
      </c>
      <c r="L145" s="261">
        <v>0</v>
      </c>
      <c r="M145" s="262"/>
      <c r="N145" s="263">
        <f t="shared" si="15"/>
        <v>0</v>
      </c>
      <c r="O145" s="263"/>
      <c r="P145" s="263"/>
      <c r="Q145" s="263"/>
      <c r="R145" s="36"/>
      <c r="T145" s="170" t="s">
        <v>21</v>
      </c>
      <c r="U145" s="43" t="s">
        <v>44</v>
      </c>
      <c r="V145" s="35"/>
      <c r="W145" s="171">
        <f t="shared" si="16"/>
        <v>0</v>
      </c>
      <c r="X145" s="171">
        <v>0</v>
      </c>
      <c r="Y145" s="171">
        <f t="shared" si="17"/>
        <v>0</v>
      </c>
      <c r="Z145" s="171">
        <v>0</v>
      </c>
      <c r="AA145" s="172">
        <f t="shared" si="18"/>
        <v>0</v>
      </c>
      <c r="AR145" s="19" t="s">
        <v>165</v>
      </c>
      <c r="AT145" s="19" t="s">
        <v>151</v>
      </c>
      <c r="AU145" s="19" t="s">
        <v>129</v>
      </c>
      <c r="AY145" s="19" t="s">
        <v>150</v>
      </c>
      <c r="BE145" s="109">
        <f t="shared" si="19"/>
        <v>0</v>
      </c>
      <c r="BF145" s="109">
        <f t="shared" si="20"/>
        <v>0</v>
      </c>
      <c r="BG145" s="109">
        <f t="shared" si="21"/>
        <v>0</v>
      </c>
      <c r="BH145" s="109">
        <f t="shared" si="22"/>
        <v>0</v>
      </c>
      <c r="BI145" s="109">
        <f t="shared" si="23"/>
        <v>0</v>
      </c>
      <c r="BJ145" s="19" t="s">
        <v>129</v>
      </c>
      <c r="BK145" s="109">
        <f t="shared" si="24"/>
        <v>0</v>
      </c>
      <c r="BL145" s="19" t="s">
        <v>165</v>
      </c>
      <c r="BM145" s="19" t="s">
        <v>283</v>
      </c>
    </row>
    <row r="146" spans="2:65" s="1" customFormat="1" ht="25.5" customHeight="1">
      <c r="B146" s="34"/>
      <c r="C146" s="166" t="s">
        <v>165</v>
      </c>
      <c r="D146" s="166" t="s">
        <v>151</v>
      </c>
      <c r="E146" s="167" t="s">
        <v>206</v>
      </c>
      <c r="F146" s="237" t="s">
        <v>207</v>
      </c>
      <c r="G146" s="237"/>
      <c r="H146" s="237"/>
      <c r="I146" s="237"/>
      <c r="J146" s="168" t="s">
        <v>169</v>
      </c>
      <c r="K146" s="169">
        <v>55.44</v>
      </c>
      <c r="L146" s="261">
        <v>0</v>
      </c>
      <c r="M146" s="262"/>
      <c r="N146" s="263">
        <f t="shared" si="15"/>
        <v>0</v>
      </c>
      <c r="O146" s="263"/>
      <c r="P146" s="263"/>
      <c r="Q146" s="263"/>
      <c r="R146" s="36"/>
      <c r="T146" s="170" t="s">
        <v>21</v>
      </c>
      <c r="U146" s="43" t="s">
        <v>44</v>
      </c>
      <c r="V146" s="35"/>
      <c r="W146" s="171">
        <f t="shared" si="16"/>
        <v>0</v>
      </c>
      <c r="X146" s="171">
        <v>8.0000000000000007E-5</v>
      </c>
      <c r="Y146" s="171">
        <f t="shared" si="17"/>
        <v>4.4352000000000003E-3</v>
      </c>
      <c r="Z146" s="171">
        <v>0</v>
      </c>
      <c r="AA146" s="172">
        <f t="shared" si="18"/>
        <v>0</v>
      </c>
      <c r="AR146" s="19" t="s">
        <v>165</v>
      </c>
      <c r="AT146" s="19" t="s">
        <v>151</v>
      </c>
      <c r="AU146" s="19" t="s">
        <v>129</v>
      </c>
      <c r="AY146" s="19" t="s">
        <v>150</v>
      </c>
      <c r="BE146" s="109">
        <f t="shared" si="19"/>
        <v>0</v>
      </c>
      <c r="BF146" s="109">
        <f t="shared" si="20"/>
        <v>0</v>
      </c>
      <c r="BG146" s="109">
        <f t="shared" si="21"/>
        <v>0</v>
      </c>
      <c r="BH146" s="109">
        <f t="shared" si="22"/>
        <v>0</v>
      </c>
      <c r="BI146" s="109">
        <f t="shared" si="23"/>
        <v>0</v>
      </c>
      <c r="BJ146" s="19" t="s">
        <v>129</v>
      </c>
      <c r="BK146" s="109">
        <f t="shared" si="24"/>
        <v>0</v>
      </c>
      <c r="BL146" s="19" t="s">
        <v>165</v>
      </c>
      <c r="BM146" s="19" t="s">
        <v>284</v>
      </c>
    </row>
    <row r="147" spans="2:65" s="1" customFormat="1" ht="25.5" customHeight="1">
      <c r="B147" s="34"/>
      <c r="C147" s="181" t="s">
        <v>223</v>
      </c>
      <c r="D147" s="181" t="s">
        <v>210</v>
      </c>
      <c r="E147" s="182" t="s">
        <v>211</v>
      </c>
      <c r="F147" s="269" t="s">
        <v>212</v>
      </c>
      <c r="G147" s="269"/>
      <c r="H147" s="269"/>
      <c r="I147" s="269"/>
      <c r="J147" s="183" t="s">
        <v>213</v>
      </c>
      <c r="K147" s="184">
        <v>8.3160000000000007</v>
      </c>
      <c r="L147" s="270">
        <v>0</v>
      </c>
      <c r="M147" s="271"/>
      <c r="N147" s="268">
        <f t="shared" si="15"/>
        <v>0</v>
      </c>
      <c r="O147" s="263"/>
      <c r="P147" s="263"/>
      <c r="Q147" s="263"/>
      <c r="R147" s="36"/>
      <c r="T147" s="170" t="s">
        <v>21</v>
      </c>
      <c r="U147" s="43" t="s">
        <v>44</v>
      </c>
      <c r="V147" s="35"/>
      <c r="W147" s="171">
        <f t="shared" si="16"/>
        <v>0</v>
      </c>
      <c r="X147" s="171">
        <v>1E-3</v>
      </c>
      <c r="Y147" s="171">
        <f t="shared" si="17"/>
        <v>8.3160000000000005E-3</v>
      </c>
      <c r="Z147" s="171">
        <v>0</v>
      </c>
      <c r="AA147" s="172">
        <f t="shared" si="18"/>
        <v>0</v>
      </c>
      <c r="AR147" s="19" t="s">
        <v>214</v>
      </c>
      <c r="AT147" s="19" t="s">
        <v>210</v>
      </c>
      <c r="AU147" s="19" t="s">
        <v>129</v>
      </c>
      <c r="AY147" s="19" t="s">
        <v>150</v>
      </c>
      <c r="BE147" s="109">
        <f t="shared" si="19"/>
        <v>0</v>
      </c>
      <c r="BF147" s="109">
        <f t="shared" si="20"/>
        <v>0</v>
      </c>
      <c r="BG147" s="109">
        <f t="shared" si="21"/>
        <v>0</v>
      </c>
      <c r="BH147" s="109">
        <f t="shared" si="22"/>
        <v>0</v>
      </c>
      <c r="BI147" s="109">
        <f t="shared" si="23"/>
        <v>0</v>
      </c>
      <c r="BJ147" s="19" t="s">
        <v>129</v>
      </c>
      <c r="BK147" s="109">
        <f t="shared" si="24"/>
        <v>0</v>
      </c>
      <c r="BL147" s="19" t="s">
        <v>165</v>
      </c>
      <c r="BM147" s="19" t="s">
        <v>285</v>
      </c>
    </row>
    <row r="148" spans="2:65" s="1" customFormat="1" ht="25.5" customHeight="1">
      <c r="B148" s="34"/>
      <c r="C148" s="166" t="s">
        <v>227</v>
      </c>
      <c r="D148" s="166" t="s">
        <v>151</v>
      </c>
      <c r="E148" s="167" t="s">
        <v>217</v>
      </c>
      <c r="F148" s="237" t="s">
        <v>218</v>
      </c>
      <c r="G148" s="237"/>
      <c r="H148" s="237"/>
      <c r="I148" s="237"/>
      <c r="J148" s="168" t="s">
        <v>169</v>
      </c>
      <c r="K148" s="169">
        <v>55.44</v>
      </c>
      <c r="L148" s="261">
        <v>0</v>
      </c>
      <c r="M148" s="262"/>
      <c r="N148" s="263">
        <f t="shared" si="15"/>
        <v>0</v>
      </c>
      <c r="O148" s="263"/>
      <c r="P148" s="263"/>
      <c r="Q148" s="263"/>
      <c r="R148" s="36"/>
      <c r="T148" s="170" t="s">
        <v>21</v>
      </c>
      <c r="U148" s="43" t="s">
        <v>44</v>
      </c>
      <c r="V148" s="35"/>
      <c r="W148" s="171">
        <f t="shared" si="16"/>
        <v>0</v>
      </c>
      <c r="X148" s="171">
        <v>7.4999999999999997E-3</v>
      </c>
      <c r="Y148" s="171">
        <f t="shared" si="17"/>
        <v>0.41579999999999995</v>
      </c>
      <c r="Z148" s="171">
        <v>0</v>
      </c>
      <c r="AA148" s="172">
        <f t="shared" si="18"/>
        <v>0</v>
      </c>
      <c r="AR148" s="19" t="s">
        <v>165</v>
      </c>
      <c r="AT148" s="19" t="s">
        <v>151</v>
      </c>
      <c r="AU148" s="19" t="s">
        <v>129</v>
      </c>
      <c r="AY148" s="19" t="s">
        <v>150</v>
      </c>
      <c r="BE148" s="109">
        <f t="shared" si="19"/>
        <v>0</v>
      </c>
      <c r="BF148" s="109">
        <f t="shared" si="20"/>
        <v>0</v>
      </c>
      <c r="BG148" s="109">
        <f t="shared" si="21"/>
        <v>0</v>
      </c>
      <c r="BH148" s="109">
        <f t="shared" si="22"/>
        <v>0</v>
      </c>
      <c r="BI148" s="109">
        <f t="shared" si="23"/>
        <v>0</v>
      </c>
      <c r="BJ148" s="19" t="s">
        <v>129</v>
      </c>
      <c r="BK148" s="109">
        <f t="shared" si="24"/>
        <v>0</v>
      </c>
      <c r="BL148" s="19" t="s">
        <v>165</v>
      </c>
      <c r="BM148" s="19" t="s">
        <v>286</v>
      </c>
    </row>
    <row r="149" spans="2:65" s="1" customFormat="1" ht="25.5" customHeight="1">
      <c r="B149" s="34"/>
      <c r="C149" s="181" t="s">
        <v>231</v>
      </c>
      <c r="D149" s="181" t="s">
        <v>210</v>
      </c>
      <c r="E149" s="182" t="s">
        <v>220</v>
      </c>
      <c r="F149" s="269" t="s">
        <v>221</v>
      </c>
      <c r="G149" s="269"/>
      <c r="H149" s="269"/>
      <c r="I149" s="269"/>
      <c r="J149" s="183" t="s">
        <v>213</v>
      </c>
      <c r="K149" s="184">
        <v>415.8</v>
      </c>
      <c r="L149" s="270">
        <v>0</v>
      </c>
      <c r="M149" s="271"/>
      <c r="N149" s="268">
        <f t="shared" si="15"/>
        <v>0</v>
      </c>
      <c r="O149" s="263"/>
      <c r="P149" s="263"/>
      <c r="Q149" s="263"/>
      <c r="R149" s="36"/>
      <c r="T149" s="170" t="s">
        <v>21</v>
      </c>
      <c r="U149" s="43" t="s">
        <v>44</v>
      </c>
      <c r="V149" s="35"/>
      <c r="W149" s="171">
        <f t="shared" si="16"/>
        <v>0</v>
      </c>
      <c r="X149" s="171">
        <v>1E-3</v>
      </c>
      <c r="Y149" s="171">
        <f t="shared" si="17"/>
        <v>0.4158</v>
      </c>
      <c r="Z149" s="171">
        <v>0</v>
      </c>
      <c r="AA149" s="172">
        <f t="shared" si="18"/>
        <v>0</v>
      </c>
      <c r="AR149" s="19" t="s">
        <v>214</v>
      </c>
      <c r="AT149" s="19" t="s">
        <v>210</v>
      </c>
      <c r="AU149" s="19" t="s">
        <v>129</v>
      </c>
      <c r="AY149" s="19" t="s">
        <v>150</v>
      </c>
      <c r="BE149" s="109">
        <f t="shared" si="19"/>
        <v>0</v>
      </c>
      <c r="BF149" s="109">
        <f t="shared" si="20"/>
        <v>0</v>
      </c>
      <c r="BG149" s="109">
        <f t="shared" si="21"/>
        <v>0</v>
      </c>
      <c r="BH149" s="109">
        <f t="shared" si="22"/>
        <v>0</v>
      </c>
      <c r="BI149" s="109">
        <f t="shared" si="23"/>
        <v>0</v>
      </c>
      <c r="BJ149" s="19" t="s">
        <v>129</v>
      </c>
      <c r="BK149" s="109">
        <f t="shared" si="24"/>
        <v>0</v>
      </c>
      <c r="BL149" s="19" t="s">
        <v>165</v>
      </c>
      <c r="BM149" s="19" t="s">
        <v>287</v>
      </c>
    </row>
    <row r="150" spans="2:65" s="1" customFormat="1" ht="38.25" customHeight="1">
      <c r="B150" s="34"/>
      <c r="C150" s="166" t="s">
        <v>10</v>
      </c>
      <c r="D150" s="166" t="s">
        <v>151</v>
      </c>
      <c r="E150" s="167" t="s">
        <v>224</v>
      </c>
      <c r="F150" s="237" t="s">
        <v>225</v>
      </c>
      <c r="G150" s="237"/>
      <c r="H150" s="237"/>
      <c r="I150" s="237"/>
      <c r="J150" s="168" t="s">
        <v>169</v>
      </c>
      <c r="K150" s="169">
        <v>55.44</v>
      </c>
      <c r="L150" s="261">
        <v>0</v>
      </c>
      <c r="M150" s="262"/>
      <c r="N150" s="263">
        <f t="shared" si="15"/>
        <v>0</v>
      </c>
      <c r="O150" s="263"/>
      <c r="P150" s="263"/>
      <c r="Q150" s="263"/>
      <c r="R150" s="36"/>
      <c r="T150" s="170" t="s">
        <v>21</v>
      </c>
      <c r="U150" s="43" t="s">
        <v>44</v>
      </c>
      <c r="V150" s="35"/>
      <c r="W150" s="171">
        <f t="shared" si="16"/>
        <v>0</v>
      </c>
      <c r="X150" s="171">
        <v>9.8300000000000002E-3</v>
      </c>
      <c r="Y150" s="171">
        <f t="shared" si="17"/>
        <v>0.54497519999999999</v>
      </c>
      <c r="Z150" s="171">
        <v>0</v>
      </c>
      <c r="AA150" s="172">
        <f t="shared" si="18"/>
        <v>0</v>
      </c>
      <c r="AR150" s="19" t="s">
        <v>165</v>
      </c>
      <c r="AT150" s="19" t="s">
        <v>151</v>
      </c>
      <c r="AU150" s="19" t="s">
        <v>129</v>
      </c>
      <c r="AY150" s="19" t="s">
        <v>150</v>
      </c>
      <c r="BE150" s="109">
        <f t="shared" si="19"/>
        <v>0</v>
      </c>
      <c r="BF150" s="109">
        <f t="shared" si="20"/>
        <v>0</v>
      </c>
      <c r="BG150" s="109">
        <f t="shared" si="21"/>
        <v>0</v>
      </c>
      <c r="BH150" s="109">
        <f t="shared" si="22"/>
        <v>0</v>
      </c>
      <c r="BI150" s="109">
        <f t="shared" si="23"/>
        <v>0</v>
      </c>
      <c r="BJ150" s="19" t="s">
        <v>129</v>
      </c>
      <c r="BK150" s="109">
        <f t="shared" si="24"/>
        <v>0</v>
      </c>
      <c r="BL150" s="19" t="s">
        <v>165</v>
      </c>
      <c r="BM150" s="19" t="s">
        <v>288</v>
      </c>
    </row>
    <row r="151" spans="2:65" s="1" customFormat="1" ht="25.5" customHeight="1">
      <c r="B151" s="34"/>
      <c r="C151" s="166" t="s">
        <v>239</v>
      </c>
      <c r="D151" s="166" t="s">
        <v>151</v>
      </c>
      <c r="E151" s="167" t="s">
        <v>228</v>
      </c>
      <c r="F151" s="237" t="s">
        <v>229</v>
      </c>
      <c r="G151" s="237"/>
      <c r="H151" s="237"/>
      <c r="I151" s="237"/>
      <c r="J151" s="168" t="s">
        <v>154</v>
      </c>
      <c r="K151" s="169">
        <v>30.2</v>
      </c>
      <c r="L151" s="261">
        <v>0</v>
      </c>
      <c r="M151" s="262"/>
      <c r="N151" s="263">
        <f t="shared" si="15"/>
        <v>0</v>
      </c>
      <c r="O151" s="263"/>
      <c r="P151" s="263"/>
      <c r="Q151" s="263"/>
      <c r="R151" s="36"/>
      <c r="T151" s="170" t="s">
        <v>21</v>
      </c>
      <c r="U151" s="43" t="s">
        <v>44</v>
      </c>
      <c r="V151" s="35"/>
      <c r="W151" s="171">
        <f t="shared" si="16"/>
        <v>0</v>
      </c>
      <c r="X151" s="171">
        <v>1E-3</v>
      </c>
      <c r="Y151" s="171">
        <f t="shared" si="17"/>
        <v>3.0200000000000001E-2</v>
      </c>
      <c r="Z151" s="171">
        <v>0</v>
      </c>
      <c r="AA151" s="172">
        <f t="shared" si="18"/>
        <v>0</v>
      </c>
      <c r="AR151" s="19" t="s">
        <v>165</v>
      </c>
      <c r="AT151" s="19" t="s">
        <v>151</v>
      </c>
      <c r="AU151" s="19" t="s">
        <v>129</v>
      </c>
      <c r="AY151" s="19" t="s">
        <v>150</v>
      </c>
      <c r="BE151" s="109">
        <f t="shared" si="19"/>
        <v>0</v>
      </c>
      <c r="BF151" s="109">
        <f t="shared" si="20"/>
        <v>0</v>
      </c>
      <c r="BG151" s="109">
        <f t="shared" si="21"/>
        <v>0</v>
      </c>
      <c r="BH151" s="109">
        <f t="shared" si="22"/>
        <v>0</v>
      </c>
      <c r="BI151" s="109">
        <f t="shared" si="23"/>
        <v>0</v>
      </c>
      <c r="BJ151" s="19" t="s">
        <v>129</v>
      </c>
      <c r="BK151" s="109">
        <f t="shared" si="24"/>
        <v>0</v>
      </c>
      <c r="BL151" s="19" t="s">
        <v>165</v>
      </c>
      <c r="BM151" s="19" t="s">
        <v>289</v>
      </c>
    </row>
    <row r="152" spans="2:65" s="1" customFormat="1" ht="25.5" customHeight="1">
      <c r="B152" s="34"/>
      <c r="C152" s="166" t="s">
        <v>243</v>
      </c>
      <c r="D152" s="166" t="s">
        <v>151</v>
      </c>
      <c r="E152" s="167" t="s">
        <v>232</v>
      </c>
      <c r="F152" s="237" t="s">
        <v>233</v>
      </c>
      <c r="G152" s="237"/>
      <c r="H152" s="237"/>
      <c r="I152" s="237"/>
      <c r="J152" s="168" t="s">
        <v>175</v>
      </c>
      <c r="K152" s="169">
        <v>1.42</v>
      </c>
      <c r="L152" s="261">
        <v>0</v>
      </c>
      <c r="M152" s="262"/>
      <c r="N152" s="263">
        <f t="shared" si="15"/>
        <v>0</v>
      </c>
      <c r="O152" s="263"/>
      <c r="P152" s="263"/>
      <c r="Q152" s="263"/>
      <c r="R152" s="36"/>
      <c r="T152" s="170" t="s">
        <v>21</v>
      </c>
      <c r="U152" s="43" t="s">
        <v>44</v>
      </c>
      <c r="V152" s="35"/>
      <c r="W152" s="171">
        <f t="shared" si="16"/>
        <v>0</v>
      </c>
      <c r="X152" s="171">
        <v>0</v>
      </c>
      <c r="Y152" s="171">
        <f t="shared" si="17"/>
        <v>0</v>
      </c>
      <c r="Z152" s="171">
        <v>0</v>
      </c>
      <c r="AA152" s="172">
        <f t="shared" si="18"/>
        <v>0</v>
      </c>
      <c r="AR152" s="19" t="s">
        <v>165</v>
      </c>
      <c r="AT152" s="19" t="s">
        <v>151</v>
      </c>
      <c r="AU152" s="19" t="s">
        <v>129</v>
      </c>
      <c r="AY152" s="19" t="s">
        <v>150</v>
      </c>
      <c r="BE152" s="109">
        <f t="shared" si="19"/>
        <v>0</v>
      </c>
      <c r="BF152" s="109">
        <f t="shared" si="20"/>
        <v>0</v>
      </c>
      <c r="BG152" s="109">
        <f t="shared" si="21"/>
        <v>0</v>
      </c>
      <c r="BH152" s="109">
        <f t="shared" si="22"/>
        <v>0</v>
      </c>
      <c r="BI152" s="109">
        <f t="shared" si="23"/>
        <v>0</v>
      </c>
      <c r="BJ152" s="19" t="s">
        <v>129</v>
      </c>
      <c r="BK152" s="109">
        <f t="shared" si="24"/>
        <v>0</v>
      </c>
      <c r="BL152" s="19" t="s">
        <v>165</v>
      </c>
      <c r="BM152" s="19" t="s">
        <v>290</v>
      </c>
    </row>
    <row r="153" spans="2:65" s="9" customFormat="1" ht="29.85" customHeight="1">
      <c r="B153" s="155"/>
      <c r="C153" s="156"/>
      <c r="D153" s="165" t="s">
        <v>124</v>
      </c>
      <c r="E153" s="165"/>
      <c r="F153" s="165"/>
      <c r="G153" s="165"/>
      <c r="H153" s="165"/>
      <c r="I153" s="165"/>
      <c r="J153" s="165"/>
      <c r="K153" s="165"/>
      <c r="L153" s="165"/>
      <c r="M153" s="165"/>
      <c r="N153" s="266">
        <f>BK153</f>
        <v>0</v>
      </c>
      <c r="O153" s="267"/>
      <c r="P153" s="267"/>
      <c r="Q153" s="267"/>
      <c r="R153" s="158"/>
      <c r="T153" s="159"/>
      <c r="U153" s="156"/>
      <c r="V153" s="156"/>
      <c r="W153" s="160">
        <f>SUM(W154:W160)</f>
        <v>0</v>
      </c>
      <c r="X153" s="156"/>
      <c r="Y153" s="160">
        <f>SUM(Y154:Y160)</f>
        <v>4.9222800000000004E-2</v>
      </c>
      <c r="Z153" s="156"/>
      <c r="AA153" s="161">
        <f>SUM(AA154:AA160)</f>
        <v>0</v>
      </c>
      <c r="AR153" s="162" t="s">
        <v>129</v>
      </c>
      <c r="AT153" s="163" t="s">
        <v>76</v>
      </c>
      <c r="AU153" s="163" t="s">
        <v>85</v>
      </c>
      <c r="AY153" s="162" t="s">
        <v>150</v>
      </c>
      <c r="BK153" s="164">
        <f>SUM(BK154:BK160)</f>
        <v>0</v>
      </c>
    </row>
    <row r="154" spans="2:65" s="1" customFormat="1" ht="25.5" customHeight="1">
      <c r="B154" s="34"/>
      <c r="C154" s="166" t="s">
        <v>247</v>
      </c>
      <c r="D154" s="166" t="s">
        <v>151</v>
      </c>
      <c r="E154" s="167" t="s">
        <v>235</v>
      </c>
      <c r="F154" s="237" t="s">
        <v>236</v>
      </c>
      <c r="G154" s="237"/>
      <c r="H154" s="237"/>
      <c r="I154" s="237"/>
      <c r="J154" s="168" t="s">
        <v>169</v>
      </c>
      <c r="K154" s="169">
        <v>136.62</v>
      </c>
      <c r="L154" s="261">
        <v>0</v>
      </c>
      <c r="M154" s="262"/>
      <c r="N154" s="263">
        <f>ROUND(L154*K154,2)</f>
        <v>0</v>
      </c>
      <c r="O154" s="263"/>
      <c r="P154" s="263"/>
      <c r="Q154" s="263"/>
      <c r="R154" s="36"/>
      <c r="T154" s="170" t="s">
        <v>21</v>
      </c>
      <c r="U154" s="43" t="s">
        <v>44</v>
      </c>
      <c r="V154" s="35"/>
      <c r="W154" s="171">
        <f>V154*K154</f>
        <v>0</v>
      </c>
      <c r="X154" s="171">
        <v>0</v>
      </c>
      <c r="Y154" s="171">
        <f>X154*K154</f>
        <v>0</v>
      </c>
      <c r="Z154" s="171">
        <v>0</v>
      </c>
      <c r="AA154" s="172">
        <f>Z154*K154</f>
        <v>0</v>
      </c>
      <c r="AR154" s="19" t="s">
        <v>165</v>
      </c>
      <c r="AT154" s="19" t="s">
        <v>151</v>
      </c>
      <c r="AU154" s="19" t="s">
        <v>129</v>
      </c>
      <c r="AY154" s="19" t="s">
        <v>150</v>
      </c>
      <c r="BE154" s="109">
        <f>IF(U154="základná",N154,0)</f>
        <v>0</v>
      </c>
      <c r="BF154" s="109">
        <f>IF(U154="znížená",N154,0)</f>
        <v>0</v>
      </c>
      <c r="BG154" s="109">
        <f>IF(U154="zákl. prenesená",N154,0)</f>
        <v>0</v>
      </c>
      <c r="BH154" s="109">
        <f>IF(U154="zníž. prenesená",N154,0)</f>
        <v>0</v>
      </c>
      <c r="BI154" s="109">
        <f>IF(U154="nulová",N154,0)</f>
        <v>0</v>
      </c>
      <c r="BJ154" s="19" t="s">
        <v>129</v>
      </c>
      <c r="BK154" s="109">
        <f>ROUND(L154*K154,2)</f>
        <v>0</v>
      </c>
      <c r="BL154" s="19" t="s">
        <v>165</v>
      </c>
      <c r="BM154" s="19" t="s">
        <v>291</v>
      </c>
    </row>
    <row r="155" spans="2:65" s="10" customFormat="1" ht="16.5" customHeight="1">
      <c r="B155" s="173"/>
      <c r="C155" s="174"/>
      <c r="D155" s="174"/>
      <c r="E155" s="175" t="s">
        <v>21</v>
      </c>
      <c r="F155" s="238" t="s">
        <v>292</v>
      </c>
      <c r="G155" s="239"/>
      <c r="H155" s="239"/>
      <c r="I155" s="239"/>
      <c r="J155" s="174"/>
      <c r="K155" s="176">
        <v>136.62</v>
      </c>
      <c r="L155" s="174"/>
      <c r="M155" s="174"/>
      <c r="N155" s="174"/>
      <c r="O155" s="174"/>
      <c r="P155" s="174"/>
      <c r="Q155" s="174"/>
      <c r="R155" s="177"/>
      <c r="T155" s="178"/>
      <c r="U155" s="174"/>
      <c r="V155" s="174"/>
      <c r="W155" s="174"/>
      <c r="X155" s="174"/>
      <c r="Y155" s="174"/>
      <c r="Z155" s="174"/>
      <c r="AA155" s="179"/>
      <c r="AT155" s="180" t="s">
        <v>158</v>
      </c>
      <c r="AU155" s="180" t="s">
        <v>129</v>
      </c>
      <c r="AV155" s="10" t="s">
        <v>129</v>
      </c>
      <c r="AW155" s="10" t="s">
        <v>34</v>
      </c>
      <c r="AX155" s="10" t="s">
        <v>85</v>
      </c>
      <c r="AY155" s="180" t="s">
        <v>150</v>
      </c>
    </row>
    <row r="156" spans="2:65" s="1" customFormat="1" ht="25.5" customHeight="1">
      <c r="B156" s="34"/>
      <c r="C156" s="166" t="s">
        <v>252</v>
      </c>
      <c r="D156" s="166" t="s">
        <v>151</v>
      </c>
      <c r="E156" s="167" t="s">
        <v>240</v>
      </c>
      <c r="F156" s="237" t="s">
        <v>241</v>
      </c>
      <c r="G156" s="237"/>
      <c r="H156" s="237"/>
      <c r="I156" s="237"/>
      <c r="J156" s="168" t="s">
        <v>169</v>
      </c>
      <c r="K156" s="169">
        <v>136.62</v>
      </c>
      <c r="L156" s="261">
        <v>0</v>
      </c>
      <c r="M156" s="262"/>
      <c r="N156" s="263">
        <f>ROUND(L156*K156,2)</f>
        <v>0</v>
      </c>
      <c r="O156" s="263"/>
      <c r="P156" s="263"/>
      <c r="Q156" s="263"/>
      <c r="R156" s="36"/>
      <c r="T156" s="170" t="s">
        <v>21</v>
      </c>
      <c r="U156" s="43" t="s">
        <v>44</v>
      </c>
      <c r="V156" s="35"/>
      <c r="W156" s="171">
        <f>V156*K156</f>
        <v>0</v>
      </c>
      <c r="X156" s="171">
        <v>1E-4</v>
      </c>
      <c r="Y156" s="171">
        <f>X156*K156</f>
        <v>1.3662000000000001E-2</v>
      </c>
      <c r="Z156" s="171">
        <v>0</v>
      </c>
      <c r="AA156" s="172">
        <f>Z156*K156</f>
        <v>0</v>
      </c>
      <c r="AR156" s="19" t="s">
        <v>165</v>
      </c>
      <c r="AT156" s="19" t="s">
        <v>151</v>
      </c>
      <c r="AU156" s="19" t="s">
        <v>129</v>
      </c>
      <c r="AY156" s="19" t="s">
        <v>150</v>
      </c>
      <c r="BE156" s="109">
        <f>IF(U156="základná",N156,0)</f>
        <v>0</v>
      </c>
      <c r="BF156" s="109">
        <f>IF(U156="znížená",N156,0)</f>
        <v>0</v>
      </c>
      <c r="BG156" s="109">
        <f>IF(U156="zákl. prenesená",N156,0)</f>
        <v>0</v>
      </c>
      <c r="BH156" s="109">
        <f>IF(U156="zníž. prenesená",N156,0)</f>
        <v>0</v>
      </c>
      <c r="BI156" s="109">
        <f>IF(U156="nulová",N156,0)</f>
        <v>0</v>
      </c>
      <c r="BJ156" s="19" t="s">
        <v>129</v>
      </c>
      <c r="BK156" s="109">
        <f>ROUND(L156*K156,2)</f>
        <v>0</v>
      </c>
      <c r="BL156" s="19" t="s">
        <v>165</v>
      </c>
      <c r="BM156" s="19" t="s">
        <v>293</v>
      </c>
    </row>
    <row r="157" spans="2:65" s="1" customFormat="1" ht="25.5" customHeight="1">
      <c r="B157" s="34"/>
      <c r="C157" s="166" t="s">
        <v>294</v>
      </c>
      <c r="D157" s="166" t="s">
        <v>151</v>
      </c>
      <c r="E157" s="167" t="s">
        <v>244</v>
      </c>
      <c r="F157" s="237" t="s">
        <v>245</v>
      </c>
      <c r="G157" s="237"/>
      <c r="H157" s="237"/>
      <c r="I157" s="237"/>
      <c r="J157" s="168" t="s">
        <v>169</v>
      </c>
      <c r="K157" s="169">
        <v>136.62</v>
      </c>
      <c r="L157" s="261">
        <v>0</v>
      </c>
      <c r="M157" s="262"/>
      <c r="N157" s="263">
        <f>ROUND(L157*K157,2)</f>
        <v>0</v>
      </c>
      <c r="O157" s="263"/>
      <c r="P157" s="263"/>
      <c r="Q157" s="263"/>
      <c r="R157" s="36"/>
      <c r="T157" s="170" t="s">
        <v>21</v>
      </c>
      <c r="U157" s="43" t="s">
        <v>44</v>
      </c>
      <c r="V157" s="35"/>
      <c r="W157" s="171">
        <f>V157*K157</f>
        <v>0</v>
      </c>
      <c r="X157" s="171">
        <v>3.0000000000000001E-5</v>
      </c>
      <c r="Y157" s="171">
        <f>X157*K157</f>
        <v>4.0986E-3</v>
      </c>
      <c r="Z157" s="171">
        <v>0</v>
      </c>
      <c r="AA157" s="172">
        <f>Z157*K157</f>
        <v>0</v>
      </c>
      <c r="AR157" s="19" t="s">
        <v>165</v>
      </c>
      <c r="AT157" s="19" t="s">
        <v>151</v>
      </c>
      <c r="AU157" s="19" t="s">
        <v>129</v>
      </c>
      <c r="AY157" s="19" t="s">
        <v>150</v>
      </c>
      <c r="BE157" s="109">
        <f>IF(U157="základná",N157,0)</f>
        <v>0</v>
      </c>
      <c r="BF157" s="109">
        <f>IF(U157="znížená",N157,0)</f>
        <v>0</v>
      </c>
      <c r="BG157" s="109">
        <f>IF(U157="zákl. prenesená",N157,0)</f>
        <v>0</v>
      </c>
      <c r="BH157" s="109">
        <f>IF(U157="zníž. prenesená",N157,0)</f>
        <v>0</v>
      </c>
      <c r="BI157" s="109">
        <f>IF(U157="nulová",N157,0)</f>
        <v>0</v>
      </c>
      <c r="BJ157" s="19" t="s">
        <v>129</v>
      </c>
      <c r="BK157" s="109">
        <f>ROUND(L157*K157,2)</f>
        <v>0</v>
      </c>
      <c r="BL157" s="19" t="s">
        <v>165</v>
      </c>
      <c r="BM157" s="19" t="s">
        <v>295</v>
      </c>
    </row>
    <row r="158" spans="2:65" s="1" customFormat="1" ht="16.5" customHeight="1">
      <c r="B158" s="34"/>
      <c r="C158" s="166" t="s">
        <v>296</v>
      </c>
      <c r="D158" s="166" t="s">
        <v>151</v>
      </c>
      <c r="E158" s="167" t="s">
        <v>248</v>
      </c>
      <c r="F158" s="237" t="s">
        <v>249</v>
      </c>
      <c r="G158" s="237"/>
      <c r="H158" s="237"/>
      <c r="I158" s="237"/>
      <c r="J158" s="168" t="s">
        <v>169</v>
      </c>
      <c r="K158" s="169">
        <v>18.48</v>
      </c>
      <c r="L158" s="261">
        <v>0</v>
      </c>
      <c r="M158" s="262"/>
      <c r="N158" s="263">
        <f>ROUND(L158*K158,2)</f>
        <v>0</v>
      </c>
      <c r="O158" s="263"/>
      <c r="P158" s="263"/>
      <c r="Q158" s="263"/>
      <c r="R158" s="36"/>
      <c r="T158" s="170" t="s">
        <v>21</v>
      </c>
      <c r="U158" s="43" t="s">
        <v>44</v>
      </c>
      <c r="V158" s="35"/>
      <c r="W158" s="171">
        <f>V158*K158</f>
        <v>0</v>
      </c>
      <c r="X158" s="171">
        <v>1.4999999999999999E-4</v>
      </c>
      <c r="Y158" s="171">
        <f>X158*K158</f>
        <v>2.7719999999999997E-3</v>
      </c>
      <c r="Z158" s="171">
        <v>0</v>
      </c>
      <c r="AA158" s="172">
        <f>Z158*K158</f>
        <v>0</v>
      </c>
      <c r="AR158" s="19" t="s">
        <v>165</v>
      </c>
      <c r="AT158" s="19" t="s">
        <v>151</v>
      </c>
      <c r="AU158" s="19" t="s">
        <v>129</v>
      </c>
      <c r="AY158" s="19" t="s">
        <v>150</v>
      </c>
      <c r="BE158" s="109">
        <f>IF(U158="základná",N158,0)</f>
        <v>0</v>
      </c>
      <c r="BF158" s="109">
        <f>IF(U158="znížená",N158,0)</f>
        <v>0</v>
      </c>
      <c r="BG158" s="109">
        <f>IF(U158="zákl. prenesená",N158,0)</f>
        <v>0</v>
      </c>
      <c r="BH158" s="109">
        <f>IF(U158="zníž. prenesená",N158,0)</f>
        <v>0</v>
      </c>
      <c r="BI158" s="109">
        <f>IF(U158="nulová",N158,0)</f>
        <v>0</v>
      </c>
      <c r="BJ158" s="19" t="s">
        <v>129</v>
      </c>
      <c r="BK158" s="109">
        <f>ROUND(L158*K158,2)</f>
        <v>0</v>
      </c>
      <c r="BL158" s="19" t="s">
        <v>165</v>
      </c>
      <c r="BM158" s="19" t="s">
        <v>297</v>
      </c>
    </row>
    <row r="159" spans="2:65" s="10" customFormat="1" ht="16.5" customHeight="1">
      <c r="B159" s="173"/>
      <c r="C159" s="174"/>
      <c r="D159" s="174"/>
      <c r="E159" s="175" t="s">
        <v>21</v>
      </c>
      <c r="F159" s="238" t="s">
        <v>298</v>
      </c>
      <c r="G159" s="239"/>
      <c r="H159" s="239"/>
      <c r="I159" s="239"/>
      <c r="J159" s="174"/>
      <c r="K159" s="176">
        <v>18.48</v>
      </c>
      <c r="L159" s="174"/>
      <c r="M159" s="174"/>
      <c r="N159" s="174"/>
      <c r="O159" s="174"/>
      <c r="P159" s="174"/>
      <c r="Q159" s="174"/>
      <c r="R159" s="177"/>
      <c r="T159" s="178"/>
      <c r="U159" s="174"/>
      <c r="V159" s="174"/>
      <c r="W159" s="174"/>
      <c r="X159" s="174"/>
      <c r="Y159" s="174"/>
      <c r="Z159" s="174"/>
      <c r="AA159" s="179"/>
      <c r="AT159" s="180" t="s">
        <v>158</v>
      </c>
      <c r="AU159" s="180" t="s">
        <v>129</v>
      </c>
      <c r="AV159" s="10" t="s">
        <v>129</v>
      </c>
      <c r="AW159" s="10" t="s">
        <v>34</v>
      </c>
      <c r="AX159" s="10" t="s">
        <v>85</v>
      </c>
      <c r="AY159" s="180" t="s">
        <v>150</v>
      </c>
    </row>
    <row r="160" spans="2:65" s="1" customFormat="1" ht="38.25" customHeight="1">
      <c r="B160" s="34"/>
      <c r="C160" s="166" t="s">
        <v>299</v>
      </c>
      <c r="D160" s="166" t="s">
        <v>151</v>
      </c>
      <c r="E160" s="167" t="s">
        <v>253</v>
      </c>
      <c r="F160" s="237" t="s">
        <v>254</v>
      </c>
      <c r="G160" s="237"/>
      <c r="H160" s="237"/>
      <c r="I160" s="237"/>
      <c r="J160" s="168" t="s">
        <v>169</v>
      </c>
      <c r="K160" s="169">
        <v>136.62</v>
      </c>
      <c r="L160" s="261">
        <v>0</v>
      </c>
      <c r="M160" s="262"/>
      <c r="N160" s="263">
        <f>ROUND(L160*K160,2)</f>
        <v>0</v>
      </c>
      <c r="O160" s="263"/>
      <c r="P160" s="263"/>
      <c r="Q160" s="263"/>
      <c r="R160" s="36"/>
      <c r="T160" s="170" t="s">
        <v>21</v>
      </c>
      <c r="U160" s="43" t="s">
        <v>44</v>
      </c>
      <c r="V160" s="35"/>
      <c r="W160" s="171">
        <f>V160*K160</f>
        <v>0</v>
      </c>
      <c r="X160" s="171">
        <v>2.1000000000000001E-4</v>
      </c>
      <c r="Y160" s="171">
        <f>X160*K160</f>
        <v>2.8690200000000003E-2</v>
      </c>
      <c r="Z160" s="171">
        <v>0</v>
      </c>
      <c r="AA160" s="172">
        <f>Z160*K160</f>
        <v>0</v>
      </c>
      <c r="AR160" s="19" t="s">
        <v>165</v>
      </c>
      <c r="AT160" s="19" t="s">
        <v>151</v>
      </c>
      <c r="AU160" s="19" t="s">
        <v>129</v>
      </c>
      <c r="AY160" s="19" t="s">
        <v>150</v>
      </c>
      <c r="BE160" s="109">
        <f>IF(U160="základná",N160,0)</f>
        <v>0</v>
      </c>
      <c r="BF160" s="109">
        <f>IF(U160="znížená",N160,0)</f>
        <v>0</v>
      </c>
      <c r="BG160" s="109">
        <f>IF(U160="zákl. prenesená",N160,0)</f>
        <v>0</v>
      </c>
      <c r="BH160" s="109">
        <f>IF(U160="zníž. prenesená",N160,0)</f>
        <v>0</v>
      </c>
      <c r="BI160" s="109">
        <f>IF(U160="nulová",N160,0)</f>
        <v>0</v>
      </c>
      <c r="BJ160" s="19" t="s">
        <v>129</v>
      </c>
      <c r="BK160" s="109">
        <f>ROUND(L160*K160,2)</f>
        <v>0</v>
      </c>
      <c r="BL160" s="19" t="s">
        <v>165</v>
      </c>
      <c r="BM160" s="19" t="s">
        <v>300</v>
      </c>
    </row>
    <row r="161" spans="2:63" s="1" customFormat="1" ht="49.9" customHeight="1">
      <c r="B161" s="34"/>
      <c r="C161" s="35"/>
      <c r="D161" s="157" t="s">
        <v>256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274">
        <f t="shared" ref="N161:N166" si="25">BK161</f>
        <v>0</v>
      </c>
      <c r="O161" s="275"/>
      <c r="P161" s="275"/>
      <c r="Q161" s="275"/>
      <c r="R161" s="36"/>
      <c r="T161" s="142"/>
      <c r="U161" s="35"/>
      <c r="V161" s="35"/>
      <c r="W161" s="35"/>
      <c r="X161" s="35"/>
      <c r="Y161" s="35"/>
      <c r="Z161" s="35"/>
      <c r="AA161" s="77"/>
      <c r="AT161" s="19" t="s">
        <v>76</v>
      </c>
      <c r="AU161" s="19" t="s">
        <v>77</v>
      </c>
      <c r="AY161" s="19" t="s">
        <v>257</v>
      </c>
      <c r="BK161" s="109">
        <f>SUM(BK162:BK166)</f>
        <v>0</v>
      </c>
    </row>
    <row r="162" spans="2:63" s="1" customFormat="1" ht="22.35" customHeight="1">
      <c r="B162" s="34"/>
      <c r="C162" s="185" t="s">
        <v>21</v>
      </c>
      <c r="D162" s="185" t="s">
        <v>151</v>
      </c>
      <c r="E162" s="186" t="s">
        <v>21</v>
      </c>
      <c r="F162" s="240" t="s">
        <v>21</v>
      </c>
      <c r="G162" s="240"/>
      <c r="H162" s="240"/>
      <c r="I162" s="240"/>
      <c r="J162" s="187" t="s">
        <v>21</v>
      </c>
      <c r="K162" s="188"/>
      <c r="L162" s="261"/>
      <c r="M162" s="263"/>
      <c r="N162" s="263">
        <f t="shared" si="25"/>
        <v>0</v>
      </c>
      <c r="O162" s="263"/>
      <c r="P162" s="263"/>
      <c r="Q162" s="263"/>
      <c r="R162" s="36"/>
      <c r="T162" s="170" t="s">
        <v>21</v>
      </c>
      <c r="U162" s="189" t="s">
        <v>44</v>
      </c>
      <c r="V162" s="35"/>
      <c r="W162" s="35"/>
      <c r="X162" s="35"/>
      <c r="Y162" s="35"/>
      <c r="Z162" s="35"/>
      <c r="AA162" s="77"/>
      <c r="AT162" s="19" t="s">
        <v>257</v>
      </c>
      <c r="AU162" s="19" t="s">
        <v>85</v>
      </c>
      <c r="AY162" s="19" t="s">
        <v>257</v>
      </c>
      <c r="BE162" s="109">
        <f>IF(U162="základná",N162,0)</f>
        <v>0</v>
      </c>
      <c r="BF162" s="109">
        <f>IF(U162="znížená",N162,0)</f>
        <v>0</v>
      </c>
      <c r="BG162" s="109">
        <f>IF(U162="zákl. prenesená",N162,0)</f>
        <v>0</v>
      </c>
      <c r="BH162" s="109">
        <f>IF(U162="zníž. prenesená",N162,0)</f>
        <v>0</v>
      </c>
      <c r="BI162" s="109">
        <f>IF(U162="nulová",N162,0)</f>
        <v>0</v>
      </c>
      <c r="BJ162" s="19" t="s">
        <v>129</v>
      </c>
      <c r="BK162" s="109">
        <f>L162*K162</f>
        <v>0</v>
      </c>
    </row>
    <row r="163" spans="2:63" s="1" customFormat="1" ht="22.35" customHeight="1">
      <c r="B163" s="34"/>
      <c r="C163" s="185" t="s">
        <v>21</v>
      </c>
      <c r="D163" s="185" t="s">
        <v>151</v>
      </c>
      <c r="E163" s="186" t="s">
        <v>21</v>
      </c>
      <c r="F163" s="240" t="s">
        <v>21</v>
      </c>
      <c r="G163" s="240"/>
      <c r="H163" s="240"/>
      <c r="I163" s="240"/>
      <c r="J163" s="187" t="s">
        <v>21</v>
      </c>
      <c r="K163" s="188"/>
      <c r="L163" s="261"/>
      <c r="M163" s="263"/>
      <c r="N163" s="263">
        <f t="shared" si="25"/>
        <v>0</v>
      </c>
      <c r="O163" s="263"/>
      <c r="P163" s="263"/>
      <c r="Q163" s="263"/>
      <c r="R163" s="36"/>
      <c r="T163" s="170" t="s">
        <v>21</v>
      </c>
      <c r="U163" s="189" t="s">
        <v>44</v>
      </c>
      <c r="V163" s="35"/>
      <c r="W163" s="35"/>
      <c r="X163" s="35"/>
      <c r="Y163" s="35"/>
      <c r="Z163" s="35"/>
      <c r="AA163" s="77"/>
      <c r="AT163" s="19" t="s">
        <v>257</v>
      </c>
      <c r="AU163" s="19" t="s">
        <v>85</v>
      </c>
      <c r="AY163" s="19" t="s">
        <v>257</v>
      </c>
      <c r="BE163" s="109">
        <f>IF(U163="základná",N163,0)</f>
        <v>0</v>
      </c>
      <c r="BF163" s="109">
        <f>IF(U163="znížená",N163,0)</f>
        <v>0</v>
      </c>
      <c r="BG163" s="109">
        <f>IF(U163="zákl. prenesená",N163,0)</f>
        <v>0</v>
      </c>
      <c r="BH163" s="109">
        <f>IF(U163="zníž. prenesená",N163,0)</f>
        <v>0</v>
      </c>
      <c r="BI163" s="109">
        <f>IF(U163="nulová",N163,0)</f>
        <v>0</v>
      </c>
      <c r="BJ163" s="19" t="s">
        <v>129</v>
      </c>
      <c r="BK163" s="109">
        <f>L163*K163</f>
        <v>0</v>
      </c>
    </row>
    <row r="164" spans="2:63" s="1" customFormat="1" ht="22.35" customHeight="1">
      <c r="B164" s="34"/>
      <c r="C164" s="185" t="s">
        <v>21</v>
      </c>
      <c r="D164" s="185" t="s">
        <v>151</v>
      </c>
      <c r="E164" s="186" t="s">
        <v>21</v>
      </c>
      <c r="F164" s="240" t="s">
        <v>21</v>
      </c>
      <c r="G164" s="240"/>
      <c r="H164" s="240"/>
      <c r="I164" s="240"/>
      <c r="J164" s="187" t="s">
        <v>21</v>
      </c>
      <c r="K164" s="188"/>
      <c r="L164" s="261"/>
      <c r="M164" s="263"/>
      <c r="N164" s="263">
        <f t="shared" si="25"/>
        <v>0</v>
      </c>
      <c r="O164" s="263"/>
      <c r="P164" s="263"/>
      <c r="Q164" s="263"/>
      <c r="R164" s="36"/>
      <c r="T164" s="170" t="s">
        <v>21</v>
      </c>
      <c r="U164" s="189" t="s">
        <v>44</v>
      </c>
      <c r="V164" s="35"/>
      <c r="W164" s="35"/>
      <c r="X164" s="35"/>
      <c r="Y164" s="35"/>
      <c r="Z164" s="35"/>
      <c r="AA164" s="77"/>
      <c r="AT164" s="19" t="s">
        <v>257</v>
      </c>
      <c r="AU164" s="19" t="s">
        <v>85</v>
      </c>
      <c r="AY164" s="19" t="s">
        <v>257</v>
      </c>
      <c r="BE164" s="109">
        <f>IF(U164="základná",N164,0)</f>
        <v>0</v>
      </c>
      <c r="BF164" s="109">
        <f>IF(U164="znížená",N164,0)</f>
        <v>0</v>
      </c>
      <c r="BG164" s="109">
        <f>IF(U164="zákl. prenesená",N164,0)</f>
        <v>0</v>
      </c>
      <c r="BH164" s="109">
        <f>IF(U164="zníž. prenesená",N164,0)</f>
        <v>0</v>
      </c>
      <c r="BI164" s="109">
        <f>IF(U164="nulová",N164,0)</f>
        <v>0</v>
      </c>
      <c r="BJ164" s="19" t="s">
        <v>129</v>
      </c>
      <c r="BK164" s="109">
        <f>L164*K164</f>
        <v>0</v>
      </c>
    </row>
    <row r="165" spans="2:63" s="1" customFormat="1" ht="22.35" customHeight="1">
      <c r="B165" s="34"/>
      <c r="C165" s="185" t="s">
        <v>21</v>
      </c>
      <c r="D165" s="185" t="s">
        <v>151</v>
      </c>
      <c r="E165" s="186" t="s">
        <v>21</v>
      </c>
      <c r="F165" s="240" t="s">
        <v>21</v>
      </c>
      <c r="G165" s="240"/>
      <c r="H165" s="240"/>
      <c r="I165" s="240"/>
      <c r="J165" s="187" t="s">
        <v>21</v>
      </c>
      <c r="K165" s="188"/>
      <c r="L165" s="261"/>
      <c r="M165" s="263"/>
      <c r="N165" s="263">
        <f t="shared" si="25"/>
        <v>0</v>
      </c>
      <c r="O165" s="263"/>
      <c r="P165" s="263"/>
      <c r="Q165" s="263"/>
      <c r="R165" s="36"/>
      <c r="T165" s="170" t="s">
        <v>21</v>
      </c>
      <c r="U165" s="189" t="s">
        <v>44</v>
      </c>
      <c r="V165" s="35"/>
      <c r="W165" s="35"/>
      <c r="X165" s="35"/>
      <c r="Y165" s="35"/>
      <c r="Z165" s="35"/>
      <c r="AA165" s="77"/>
      <c r="AT165" s="19" t="s">
        <v>257</v>
      </c>
      <c r="AU165" s="19" t="s">
        <v>85</v>
      </c>
      <c r="AY165" s="19" t="s">
        <v>257</v>
      </c>
      <c r="BE165" s="109">
        <f>IF(U165="základná",N165,0)</f>
        <v>0</v>
      </c>
      <c r="BF165" s="109">
        <f>IF(U165="znížená",N165,0)</f>
        <v>0</v>
      </c>
      <c r="BG165" s="109">
        <f>IF(U165="zákl. prenesená",N165,0)</f>
        <v>0</v>
      </c>
      <c r="BH165" s="109">
        <f>IF(U165="zníž. prenesená",N165,0)</f>
        <v>0</v>
      </c>
      <c r="BI165" s="109">
        <f>IF(U165="nulová",N165,0)</f>
        <v>0</v>
      </c>
      <c r="BJ165" s="19" t="s">
        <v>129</v>
      </c>
      <c r="BK165" s="109">
        <f>L165*K165</f>
        <v>0</v>
      </c>
    </row>
    <row r="166" spans="2:63" s="1" customFormat="1" ht="22.35" customHeight="1">
      <c r="B166" s="34"/>
      <c r="C166" s="185" t="s">
        <v>21</v>
      </c>
      <c r="D166" s="185" t="s">
        <v>151</v>
      </c>
      <c r="E166" s="186" t="s">
        <v>21</v>
      </c>
      <c r="F166" s="240" t="s">
        <v>21</v>
      </c>
      <c r="G166" s="240"/>
      <c r="H166" s="240"/>
      <c r="I166" s="240"/>
      <c r="J166" s="187" t="s">
        <v>21</v>
      </c>
      <c r="K166" s="188"/>
      <c r="L166" s="261"/>
      <c r="M166" s="263"/>
      <c r="N166" s="263">
        <f t="shared" si="25"/>
        <v>0</v>
      </c>
      <c r="O166" s="263"/>
      <c r="P166" s="263"/>
      <c r="Q166" s="263"/>
      <c r="R166" s="36"/>
      <c r="T166" s="170" t="s">
        <v>21</v>
      </c>
      <c r="U166" s="189" t="s">
        <v>44</v>
      </c>
      <c r="V166" s="55"/>
      <c r="W166" s="55"/>
      <c r="X166" s="55"/>
      <c r="Y166" s="55"/>
      <c r="Z166" s="55"/>
      <c r="AA166" s="57"/>
      <c r="AT166" s="19" t="s">
        <v>257</v>
      </c>
      <c r="AU166" s="19" t="s">
        <v>85</v>
      </c>
      <c r="AY166" s="19" t="s">
        <v>257</v>
      </c>
      <c r="BE166" s="109">
        <f>IF(U166="základná",N166,0)</f>
        <v>0</v>
      </c>
      <c r="BF166" s="109">
        <f>IF(U166="znížená",N166,0)</f>
        <v>0</v>
      </c>
      <c r="BG166" s="109">
        <f>IF(U166="zákl. prenesená",N166,0)</f>
        <v>0</v>
      </c>
      <c r="BH166" s="109">
        <f>IF(U166="zníž. prenesená",N166,0)</f>
        <v>0</v>
      </c>
      <c r="BI166" s="109">
        <f>IF(U166="nulová",N166,0)</f>
        <v>0</v>
      </c>
      <c r="BJ166" s="19" t="s">
        <v>129</v>
      </c>
      <c r="BK166" s="109">
        <f>L166*K166</f>
        <v>0</v>
      </c>
    </row>
    <row r="167" spans="2:63" s="1" customFormat="1" ht="6.95" customHeight="1">
      <c r="B167" s="58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60"/>
    </row>
  </sheetData>
  <sheetProtection algorithmName="SHA-512" hashValue="3ImlVpgGigDU9xJnnsD4fkH4yDGlTu9ItVaJsfDDm5mKtbbJ1V/v3/p0Y0zKead9PrfgTYUDM/NG3UA4EgeOhA==" saltValue="ZD4Iy606OtV7NgcD1zvH43owJdSzVdIB+xMvw5hcPEduVmbGX9wkqcgWBnkqEFxYYK40N2akUZJqr3ivdAshjQ==" spinCount="10" sheet="1" objects="1" scenarios="1" formatColumns="0" formatRows="0"/>
  <mergeCells count="178"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L140:M140"/>
    <mergeCell ref="N140:Q140"/>
    <mergeCell ref="L141:M141"/>
    <mergeCell ref="N141:Q141"/>
    <mergeCell ref="N142:Q142"/>
    <mergeCell ref="F137:I137"/>
    <mergeCell ref="F140:I140"/>
    <mergeCell ref="F138:I138"/>
    <mergeCell ref="F139:I139"/>
    <mergeCell ref="F141:I141"/>
    <mergeCell ref="F135:I135"/>
    <mergeCell ref="F136:I136"/>
    <mergeCell ref="L136:M136"/>
    <mergeCell ref="N136:Q136"/>
    <mergeCell ref="L137:M137"/>
    <mergeCell ref="N137:Q137"/>
    <mergeCell ref="L138:M138"/>
    <mergeCell ref="N138:Q138"/>
    <mergeCell ref="L139:M139"/>
    <mergeCell ref="N139:Q139"/>
    <mergeCell ref="F127:I127"/>
    <mergeCell ref="F129:I129"/>
    <mergeCell ref="F130:I130"/>
    <mergeCell ref="F133:I133"/>
    <mergeCell ref="F131:I131"/>
    <mergeCell ref="L133:M133"/>
    <mergeCell ref="N133:Q133"/>
    <mergeCell ref="L134:M134"/>
    <mergeCell ref="N134:Q134"/>
    <mergeCell ref="N132:Q132"/>
    <mergeCell ref="F134:I134"/>
    <mergeCell ref="F113:P113"/>
    <mergeCell ref="F114:P114"/>
    <mergeCell ref="M116:P116"/>
    <mergeCell ref="M118:Q118"/>
    <mergeCell ref="M119:Q119"/>
    <mergeCell ref="L121:M121"/>
    <mergeCell ref="N121:Q121"/>
    <mergeCell ref="F121:I121"/>
    <mergeCell ref="N130:Q130"/>
    <mergeCell ref="N122:Q122"/>
    <mergeCell ref="N123:Q123"/>
    <mergeCell ref="N124:Q124"/>
    <mergeCell ref="F125:I125"/>
    <mergeCell ref="L125:M125"/>
    <mergeCell ref="N125:Q125"/>
    <mergeCell ref="L126:M126"/>
    <mergeCell ref="N126:Q126"/>
    <mergeCell ref="L128:M128"/>
    <mergeCell ref="N128:Q128"/>
    <mergeCell ref="L129:M129"/>
    <mergeCell ref="N129:Q129"/>
    <mergeCell ref="L130:M130"/>
    <mergeCell ref="F126:I126"/>
    <mergeCell ref="F128:I128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N92:Q92"/>
    <mergeCell ref="N93:Q93"/>
    <mergeCell ref="N94:Q94"/>
    <mergeCell ref="N97:Q97"/>
    <mergeCell ref="N95:Q95"/>
    <mergeCell ref="D98:H98"/>
    <mergeCell ref="N98:Q98"/>
    <mergeCell ref="D99:H99"/>
    <mergeCell ref="N99:Q9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E15:L15"/>
    <mergeCell ref="O15:P15"/>
    <mergeCell ref="O17:P17"/>
    <mergeCell ref="O18:P18"/>
    <mergeCell ref="O20:P20"/>
    <mergeCell ref="O21:P21"/>
    <mergeCell ref="F155:I155"/>
    <mergeCell ref="F156:I156"/>
    <mergeCell ref="F157:I157"/>
    <mergeCell ref="F158:I158"/>
    <mergeCell ref="F159:I159"/>
    <mergeCell ref="F160:I160"/>
    <mergeCell ref="L145:M145"/>
    <mergeCell ref="L151:M151"/>
    <mergeCell ref="L146:M146"/>
    <mergeCell ref="L147:M147"/>
    <mergeCell ref="L148:M148"/>
    <mergeCell ref="L149:M149"/>
    <mergeCell ref="L150:M150"/>
    <mergeCell ref="L152:M152"/>
    <mergeCell ref="L154:M154"/>
    <mergeCell ref="L156:M156"/>
    <mergeCell ref="L157:M157"/>
    <mergeCell ref="L158:M158"/>
    <mergeCell ref="L160:M160"/>
    <mergeCell ref="N151:Q151"/>
    <mergeCell ref="N152:Q152"/>
    <mergeCell ref="N154:Q154"/>
    <mergeCell ref="N143:Q143"/>
    <mergeCell ref="N153:Q153"/>
    <mergeCell ref="F145:I145"/>
    <mergeCell ref="F149:I149"/>
    <mergeCell ref="F147:I147"/>
    <mergeCell ref="F146:I146"/>
    <mergeCell ref="F148:I148"/>
    <mergeCell ref="F150:I150"/>
    <mergeCell ref="F151:I151"/>
    <mergeCell ref="F152:I152"/>
    <mergeCell ref="F154:I154"/>
    <mergeCell ref="F144:I144"/>
    <mergeCell ref="L144:M144"/>
    <mergeCell ref="N144:Q144"/>
    <mergeCell ref="N145:Q145"/>
    <mergeCell ref="N146:Q146"/>
    <mergeCell ref="N147:Q147"/>
    <mergeCell ref="N148:Q148"/>
    <mergeCell ref="N149:Q149"/>
    <mergeCell ref="N150:Q150"/>
    <mergeCell ref="N156:Q156"/>
    <mergeCell ref="N157:Q157"/>
    <mergeCell ref="N158:Q158"/>
    <mergeCell ref="N160:Q160"/>
    <mergeCell ref="N163:Q163"/>
    <mergeCell ref="N164:Q164"/>
    <mergeCell ref="N165:Q165"/>
    <mergeCell ref="N166:Q166"/>
    <mergeCell ref="N161:Q161"/>
    <mergeCell ref="L165:M165"/>
    <mergeCell ref="L164:M164"/>
    <mergeCell ref="L166:M166"/>
    <mergeCell ref="F163:I163"/>
    <mergeCell ref="F162:I162"/>
    <mergeCell ref="F164:I164"/>
    <mergeCell ref="F165:I165"/>
    <mergeCell ref="F166:I166"/>
    <mergeCell ref="N162:Q162"/>
    <mergeCell ref="L162:M162"/>
    <mergeCell ref="L163:M163"/>
  </mergeCells>
  <dataValidations count="2">
    <dataValidation type="list" allowBlank="1" showInputMessage="1" showErrorMessage="1" error="Povolené sú hodnoty K, M." sqref="D162:D167">
      <formula1>"K, M"</formula1>
    </dataValidation>
    <dataValidation type="list" allowBlank="1" showInputMessage="1" showErrorMessage="1" error="Povolené sú hodnoty základná, znížená, nulová." sqref="U162:U167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2"/>
      <c r="C1" s="12"/>
      <c r="D1" s="13" t="s">
        <v>1</v>
      </c>
      <c r="E1" s="12"/>
      <c r="F1" s="14" t="s">
        <v>105</v>
      </c>
      <c r="G1" s="14"/>
      <c r="H1" s="276" t="s">
        <v>106</v>
      </c>
      <c r="I1" s="276"/>
      <c r="J1" s="276"/>
      <c r="K1" s="276"/>
      <c r="L1" s="14" t="s">
        <v>107</v>
      </c>
      <c r="M1" s="12"/>
      <c r="N1" s="12"/>
      <c r="O1" s="13" t="s">
        <v>108</v>
      </c>
      <c r="P1" s="12"/>
      <c r="Q1" s="12"/>
      <c r="R1" s="12"/>
      <c r="S1" s="14" t="s">
        <v>109</v>
      </c>
      <c r="T1" s="14"/>
      <c r="U1" s="118"/>
      <c r="V1" s="118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02" t="s">
        <v>7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S2" s="206" t="s">
        <v>8</v>
      </c>
      <c r="T2" s="207"/>
      <c r="U2" s="207"/>
      <c r="V2" s="207"/>
      <c r="W2" s="207"/>
      <c r="X2" s="207"/>
      <c r="Y2" s="207"/>
      <c r="Z2" s="207"/>
      <c r="AA2" s="207"/>
      <c r="AB2" s="207"/>
      <c r="AC2" s="207"/>
      <c r="AT2" s="19" t="s">
        <v>92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77</v>
      </c>
    </row>
    <row r="4" spans="1:66" ht="36.950000000000003" customHeight="1">
      <c r="B4" s="23"/>
      <c r="C4" s="204" t="s">
        <v>110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4"/>
      <c r="T4" s="18" t="s">
        <v>12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18</v>
      </c>
      <c r="E6" s="26"/>
      <c r="F6" s="246" t="str">
        <f>'Rekapitulácia stavby'!K6</f>
        <v>Modernizácia odborných učební v ZŠ V.Paulínyho-Tótha, Senica - stavebné úpravy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6"/>
      <c r="R6" s="24"/>
    </row>
    <row r="7" spans="1:66" s="1" customFormat="1" ht="32.85" customHeight="1">
      <c r="B7" s="34"/>
      <c r="C7" s="35"/>
      <c r="D7" s="29" t="s">
        <v>111</v>
      </c>
      <c r="E7" s="35"/>
      <c r="F7" s="213" t="s">
        <v>301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35"/>
      <c r="R7" s="36"/>
    </row>
    <row r="8" spans="1:66" s="1" customFormat="1" ht="14.45" customHeight="1">
      <c r="B8" s="34"/>
      <c r="C8" s="35"/>
      <c r="D8" s="30" t="s">
        <v>20</v>
      </c>
      <c r="E8" s="35"/>
      <c r="F8" s="28" t="s">
        <v>21</v>
      </c>
      <c r="G8" s="35"/>
      <c r="H8" s="35"/>
      <c r="I8" s="35"/>
      <c r="J8" s="35"/>
      <c r="K8" s="35"/>
      <c r="L8" s="35"/>
      <c r="M8" s="30" t="s">
        <v>22</v>
      </c>
      <c r="N8" s="35"/>
      <c r="O8" s="28" t="s">
        <v>21</v>
      </c>
      <c r="P8" s="35"/>
      <c r="Q8" s="35"/>
      <c r="R8" s="36"/>
    </row>
    <row r="9" spans="1:66" s="1" customFormat="1" ht="14.45" customHeight="1">
      <c r="B9" s="34"/>
      <c r="C9" s="35"/>
      <c r="D9" s="30" t="s">
        <v>23</v>
      </c>
      <c r="E9" s="35"/>
      <c r="F9" s="28" t="s">
        <v>24</v>
      </c>
      <c r="G9" s="35"/>
      <c r="H9" s="35"/>
      <c r="I9" s="35"/>
      <c r="J9" s="35"/>
      <c r="K9" s="35"/>
      <c r="L9" s="35"/>
      <c r="M9" s="30" t="s">
        <v>25</v>
      </c>
      <c r="N9" s="35"/>
      <c r="O9" s="277">
        <f>'Rekapitulácia stavby'!AN8</f>
        <v>43440</v>
      </c>
      <c r="P9" s="248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0" t="s">
        <v>26</v>
      </c>
      <c r="E11" s="35"/>
      <c r="F11" s="35"/>
      <c r="G11" s="35"/>
      <c r="H11" s="35"/>
      <c r="I11" s="35"/>
      <c r="J11" s="35"/>
      <c r="K11" s="35"/>
      <c r="L11" s="35"/>
      <c r="M11" s="30" t="s">
        <v>27</v>
      </c>
      <c r="N11" s="35"/>
      <c r="O11" s="208" t="s">
        <v>21</v>
      </c>
      <c r="P11" s="208"/>
      <c r="Q11" s="35"/>
      <c r="R11" s="36"/>
    </row>
    <row r="12" spans="1:66" s="1" customFormat="1" ht="18" customHeight="1">
      <c r="B12" s="34"/>
      <c r="C12" s="35"/>
      <c r="D12" s="35"/>
      <c r="E12" s="28" t="s">
        <v>28</v>
      </c>
      <c r="F12" s="35"/>
      <c r="G12" s="35"/>
      <c r="H12" s="35"/>
      <c r="I12" s="35"/>
      <c r="J12" s="35"/>
      <c r="K12" s="35"/>
      <c r="L12" s="35"/>
      <c r="M12" s="30" t="s">
        <v>29</v>
      </c>
      <c r="N12" s="35"/>
      <c r="O12" s="208" t="s">
        <v>21</v>
      </c>
      <c r="P12" s="208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0" t="s">
        <v>30</v>
      </c>
      <c r="E14" s="35"/>
      <c r="F14" s="35"/>
      <c r="G14" s="35"/>
      <c r="H14" s="35"/>
      <c r="I14" s="35"/>
      <c r="J14" s="35"/>
      <c r="K14" s="35"/>
      <c r="L14" s="35"/>
      <c r="M14" s="30" t="s">
        <v>27</v>
      </c>
      <c r="N14" s="35"/>
      <c r="O14" s="278" t="str">
        <f>IF('Rekapitulácia stavby'!AN13="","",'Rekapitulácia stavby'!AN13)</f>
        <v>Vyplň údaj</v>
      </c>
      <c r="P14" s="208"/>
      <c r="Q14" s="35"/>
      <c r="R14" s="36"/>
    </row>
    <row r="15" spans="1:66" s="1" customFormat="1" ht="18" customHeight="1">
      <c r="B15" s="34"/>
      <c r="C15" s="35"/>
      <c r="D15" s="35"/>
      <c r="E15" s="278" t="str">
        <f>IF('Rekapitulácia stavby'!E14="","",'Rekapitulácia stavby'!E14)</f>
        <v>Vyplň údaj</v>
      </c>
      <c r="F15" s="279"/>
      <c r="G15" s="279"/>
      <c r="H15" s="279"/>
      <c r="I15" s="279"/>
      <c r="J15" s="279"/>
      <c r="K15" s="279"/>
      <c r="L15" s="279"/>
      <c r="M15" s="30" t="s">
        <v>29</v>
      </c>
      <c r="N15" s="35"/>
      <c r="O15" s="278" t="str">
        <f>IF('Rekapitulácia stavby'!AN14="","",'Rekapitulácia stavby'!AN14)</f>
        <v>Vyplň údaj</v>
      </c>
      <c r="P15" s="208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0" t="s">
        <v>32</v>
      </c>
      <c r="E17" s="35"/>
      <c r="F17" s="35"/>
      <c r="G17" s="35"/>
      <c r="H17" s="35"/>
      <c r="I17" s="35"/>
      <c r="J17" s="35"/>
      <c r="K17" s="35"/>
      <c r="L17" s="35"/>
      <c r="M17" s="30" t="s">
        <v>27</v>
      </c>
      <c r="N17" s="35"/>
      <c r="O17" s="208" t="str">
        <f>IF('Rekapitulácia stavby'!AN16="","",'Rekapitulácia stavby'!AN16)</f>
        <v/>
      </c>
      <c r="P17" s="208"/>
      <c r="Q17" s="35"/>
      <c r="R17" s="36"/>
    </row>
    <row r="18" spans="2:18" s="1" customFormat="1" ht="18" customHeight="1">
      <c r="B18" s="34"/>
      <c r="C18" s="35"/>
      <c r="D18" s="35"/>
      <c r="E18" s="28" t="str">
        <f>IF('Rekapitulácia stavby'!E17="","",'Rekapitulácia stavby'!E17)</f>
        <v xml:space="preserve"> </v>
      </c>
      <c r="F18" s="35"/>
      <c r="G18" s="35"/>
      <c r="H18" s="35"/>
      <c r="I18" s="35"/>
      <c r="J18" s="35"/>
      <c r="K18" s="35"/>
      <c r="L18" s="35"/>
      <c r="M18" s="30" t="s">
        <v>29</v>
      </c>
      <c r="N18" s="35"/>
      <c r="O18" s="208" t="str">
        <f>IF('Rekapitulácia stavby'!AN17="","",'Rekapitulácia stavby'!AN17)</f>
        <v/>
      </c>
      <c r="P18" s="20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0" t="s">
        <v>35</v>
      </c>
      <c r="E20" s="35"/>
      <c r="F20" s="35"/>
      <c r="G20" s="35"/>
      <c r="H20" s="35"/>
      <c r="I20" s="35"/>
      <c r="J20" s="35"/>
      <c r="K20" s="35"/>
      <c r="L20" s="35"/>
      <c r="M20" s="30" t="s">
        <v>27</v>
      </c>
      <c r="N20" s="35"/>
      <c r="O20" s="208" t="s">
        <v>21</v>
      </c>
      <c r="P20" s="208"/>
      <c r="Q20" s="35"/>
      <c r="R20" s="36"/>
    </row>
    <row r="21" spans="2:18" s="1" customFormat="1" ht="18" customHeight="1">
      <c r="B21" s="34"/>
      <c r="C21" s="35"/>
      <c r="D21" s="35"/>
      <c r="E21" s="28" t="s">
        <v>36</v>
      </c>
      <c r="F21" s="35"/>
      <c r="G21" s="35"/>
      <c r="H21" s="35"/>
      <c r="I21" s="35"/>
      <c r="J21" s="35"/>
      <c r="K21" s="35"/>
      <c r="L21" s="35"/>
      <c r="M21" s="30" t="s">
        <v>29</v>
      </c>
      <c r="N21" s="35"/>
      <c r="O21" s="208" t="s">
        <v>21</v>
      </c>
      <c r="P21" s="20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0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96" t="s">
        <v>21</v>
      </c>
      <c r="F24" s="196"/>
      <c r="G24" s="196"/>
      <c r="H24" s="196"/>
      <c r="I24" s="196"/>
      <c r="J24" s="196"/>
      <c r="K24" s="196"/>
      <c r="L24" s="196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9" t="s">
        <v>113</v>
      </c>
      <c r="E27" s="35"/>
      <c r="F27" s="35"/>
      <c r="G27" s="35"/>
      <c r="H27" s="35"/>
      <c r="I27" s="35"/>
      <c r="J27" s="35"/>
      <c r="K27" s="35"/>
      <c r="L27" s="35"/>
      <c r="M27" s="197">
        <f>N88</f>
        <v>0</v>
      </c>
      <c r="N27" s="197"/>
      <c r="O27" s="197"/>
      <c r="P27" s="197"/>
      <c r="Q27" s="35"/>
      <c r="R27" s="36"/>
    </row>
    <row r="28" spans="2:18" s="1" customFormat="1" ht="14.45" customHeight="1">
      <c r="B28" s="34"/>
      <c r="C28" s="35"/>
      <c r="D28" s="33" t="s">
        <v>99</v>
      </c>
      <c r="E28" s="35"/>
      <c r="F28" s="35"/>
      <c r="G28" s="35"/>
      <c r="H28" s="35"/>
      <c r="I28" s="35"/>
      <c r="J28" s="35"/>
      <c r="K28" s="35"/>
      <c r="L28" s="35"/>
      <c r="M28" s="197">
        <f>N97</f>
        <v>0</v>
      </c>
      <c r="N28" s="197"/>
      <c r="O28" s="197"/>
      <c r="P28" s="197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20" t="s">
        <v>40</v>
      </c>
      <c r="E30" s="35"/>
      <c r="F30" s="35"/>
      <c r="G30" s="35"/>
      <c r="H30" s="35"/>
      <c r="I30" s="35"/>
      <c r="J30" s="35"/>
      <c r="K30" s="35"/>
      <c r="L30" s="35"/>
      <c r="M30" s="241">
        <f>ROUND(M27+M28,2)</f>
        <v>0</v>
      </c>
      <c r="N30" s="242"/>
      <c r="O30" s="242"/>
      <c r="P30" s="242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</v>
      </c>
      <c r="G32" s="121" t="s">
        <v>43</v>
      </c>
      <c r="H32" s="243">
        <f>ROUND((((SUM(BE97:BE104)+SUM(BE122:BE160))+SUM(BE162:BE166))),2)</f>
        <v>0</v>
      </c>
      <c r="I32" s="242"/>
      <c r="J32" s="242"/>
      <c r="K32" s="35"/>
      <c r="L32" s="35"/>
      <c r="M32" s="243">
        <f>ROUND(((ROUND((SUM(BE97:BE104)+SUM(BE122:BE160)), 2)*F32)+SUM(BE162:BE166)*F32),2)</f>
        <v>0</v>
      </c>
      <c r="N32" s="242"/>
      <c r="O32" s="242"/>
      <c r="P32" s="242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0.2</v>
      </c>
      <c r="G33" s="121" t="s">
        <v>43</v>
      </c>
      <c r="H33" s="243">
        <f>ROUND((((SUM(BF97:BF104)+SUM(BF122:BF160))+SUM(BF162:BF166))),2)</f>
        <v>0</v>
      </c>
      <c r="I33" s="242"/>
      <c r="J33" s="242"/>
      <c r="K33" s="35"/>
      <c r="L33" s="35"/>
      <c r="M33" s="243">
        <f>ROUND(((ROUND((SUM(BF97:BF104)+SUM(BF122:BF160)), 2)*F33)+SUM(BF162:BF166)*F33),2)</f>
        <v>0</v>
      </c>
      <c r="N33" s="242"/>
      <c r="O33" s="242"/>
      <c r="P33" s="242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45</v>
      </c>
      <c r="F34" s="42">
        <v>0.2</v>
      </c>
      <c r="G34" s="121" t="s">
        <v>43</v>
      </c>
      <c r="H34" s="243">
        <f>ROUND((((SUM(BG97:BG104)+SUM(BG122:BG160))+SUM(BG162:BG166))),2)</f>
        <v>0</v>
      </c>
      <c r="I34" s="242"/>
      <c r="J34" s="242"/>
      <c r="K34" s="35"/>
      <c r="L34" s="35"/>
      <c r="M34" s="243">
        <v>0</v>
      </c>
      <c r="N34" s="242"/>
      <c r="O34" s="242"/>
      <c r="P34" s="242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46</v>
      </c>
      <c r="F35" s="42">
        <v>0.2</v>
      </c>
      <c r="G35" s="121" t="s">
        <v>43</v>
      </c>
      <c r="H35" s="243">
        <f>ROUND((((SUM(BH97:BH104)+SUM(BH122:BH160))+SUM(BH162:BH166))),2)</f>
        <v>0</v>
      </c>
      <c r="I35" s="242"/>
      <c r="J35" s="242"/>
      <c r="K35" s="35"/>
      <c r="L35" s="35"/>
      <c r="M35" s="243">
        <v>0</v>
      </c>
      <c r="N35" s="242"/>
      <c r="O35" s="242"/>
      <c r="P35" s="242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47</v>
      </c>
      <c r="F36" s="42">
        <v>0</v>
      </c>
      <c r="G36" s="121" t="s">
        <v>43</v>
      </c>
      <c r="H36" s="243">
        <f>ROUND((((SUM(BI97:BI104)+SUM(BI122:BI160))+SUM(BI162:BI166))),2)</f>
        <v>0</v>
      </c>
      <c r="I36" s="242"/>
      <c r="J36" s="242"/>
      <c r="K36" s="35"/>
      <c r="L36" s="35"/>
      <c r="M36" s="243">
        <v>0</v>
      </c>
      <c r="N36" s="242"/>
      <c r="O36" s="242"/>
      <c r="P36" s="242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2" t="s">
        <v>48</v>
      </c>
      <c r="E38" s="78"/>
      <c r="F38" s="78"/>
      <c r="G38" s="123" t="s">
        <v>49</v>
      </c>
      <c r="H38" s="124" t="s">
        <v>50</v>
      </c>
      <c r="I38" s="78"/>
      <c r="J38" s="78"/>
      <c r="K38" s="78"/>
      <c r="L38" s="244">
        <f>SUM(M30:M36)</f>
        <v>0</v>
      </c>
      <c r="M38" s="244"/>
      <c r="N38" s="244"/>
      <c r="O38" s="244"/>
      <c r="P38" s="245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3.5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3"/>
      <c r="C51" s="26"/>
      <c r="D51" s="52"/>
      <c r="E51" s="26"/>
      <c r="F51" s="26"/>
      <c r="G51" s="26"/>
      <c r="H51" s="53"/>
      <c r="I51" s="26"/>
      <c r="J51" s="52"/>
      <c r="K51" s="26"/>
      <c r="L51" s="26"/>
      <c r="M51" s="26"/>
      <c r="N51" s="26"/>
      <c r="O51" s="26"/>
      <c r="P51" s="53"/>
      <c r="Q51" s="26"/>
      <c r="R51" s="24"/>
    </row>
    <row r="52" spans="2:18" ht="13.5">
      <c r="B52" s="23"/>
      <c r="C52" s="26"/>
      <c r="D52" s="52"/>
      <c r="E52" s="26"/>
      <c r="F52" s="26"/>
      <c r="G52" s="26"/>
      <c r="H52" s="53"/>
      <c r="I52" s="26"/>
      <c r="J52" s="52"/>
      <c r="K52" s="26"/>
      <c r="L52" s="26"/>
      <c r="M52" s="26"/>
      <c r="N52" s="26"/>
      <c r="O52" s="26"/>
      <c r="P52" s="53"/>
      <c r="Q52" s="26"/>
      <c r="R52" s="24"/>
    </row>
    <row r="53" spans="2:18" ht="13.5">
      <c r="B53" s="23"/>
      <c r="C53" s="26"/>
      <c r="D53" s="52"/>
      <c r="E53" s="26"/>
      <c r="F53" s="26"/>
      <c r="G53" s="26"/>
      <c r="H53" s="53"/>
      <c r="I53" s="26"/>
      <c r="J53" s="52"/>
      <c r="K53" s="26"/>
      <c r="L53" s="26"/>
      <c r="M53" s="26"/>
      <c r="N53" s="26"/>
      <c r="O53" s="26"/>
      <c r="P53" s="53"/>
      <c r="Q53" s="26"/>
      <c r="R53" s="24"/>
    </row>
    <row r="54" spans="2:18" ht="13.5">
      <c r="B54" s="23"/>
      <c r="C54" s="26"/>
      <c r="D54" s="52"/>
      <c r="E54" s="26"/>
      <c r="F54" s="26"/>
      <c r="G54" s="26"/>
      <c r="H54" s="53"/>
      <c r="I54" s="26"/>
      <c r="J54" s="52"/>
      <c r="K54" s="26"/>
      <c r="L54" s="26"/>
      <c r="M54" s="26"/>
      <c r="N54" s="26"/>
      <c r="O54" s="26"/>
      <c r="P54" s="53"/>
      <c r="Q54" s="26"/>
      <c r="R54" s="24"/>
    </row>
    <row r="55" spans="2:18" ht="13.5">
      <c r="B55" s="23"/>
      <c r="C55" s="26"/>
      <c r="D55" s="52"/>
      <c r="E55" s="26"/>
      <c r="F55" s="26"/>
      <c r="G55" s="26"/>
      <c r="H55" s="53"/>
      <c r="I55" s="26"/>
      <c r="J55" s="52"/>
      <c r="K55" s="26"/>
      <c r="L55" s="26"/>
      <c r="M55" s="26"/>
      <c r="N55" s="26"/>
      <c r="O55" s="26"/>
      <c r="P55" s="53"/>
      <c r="Q55" s="26"/>
      <c r="R55" s="24"/>
    </row>
    <row r="56" spans="2:18" ht="13.5">
      <c r="B56" s="23"/>
      <c r="C56" s="26"/>
      <c r="D56" s="52"/>
      <c r="E56" s="26"/>
      <c r="F56" s="26"/>
      <c r="G56" s="26"/>
      <c r="H56" s="53"/>
      <c r="I56" s="26"/>
      <c r="J56" s="52"/>
      <c r="K56" s="26"/>
      <c r="L56" s="26"/>
      <c r="M56" s="26"/>
      <c r="N56" s="26"/>
      <c r="O56" s="26"/>
      <c r="P56" s="53"/>
      <c r="Q56" s="26"/>
      <c r="R56" s="24"/>
    </row>
    <row r="57" spans="2:18" ht="13.5">
      <c r="B57" s="23"/>
      <c r="C57" s="26"/>
      <c r="D57" s="52"/>
      <c r="E57" s="26"/>
      <c r="F57" s="26"/>
      <c r="G57" s="26"/>
      <c r="H57" s="53"/>
      <c r="I57" s="26"/>
      <c r="J57" s="52"/>
      <c r="K57" s="26"/>
      <c r="L57" s="26"/>
      <c r="M57" s="26"/>
      <c r="N57" s="26"/>
      <c r="O57" s="26"/>
      <c r="P57" s="53"/>
      <c r="Q57" s="26"/>
      <c r="R57" s="24"/>
    </row>
    <row r="58" spans="2:18" ht="13.5">
      <c r="B58" s="23"/>
      <c r="C58" s="26"/>
      <c r="D58" s="52"/>
      <c r="E58" s="26"/>
      <c r="F58" s="26"/>
      <c r="G58" s="26"/>
      <c r="H58" s="53"/>
      <c r="I58" s="26"/>
      <c r="J58" s="52"/>
      <c r="K58" s="26"/>
      <c r="L58" s="26"/>
      <c r="M58" s="26"/>
      <c r="N58" s="26"/>
      <c r="O58" s="26"/>
      <c r="P58" s="53"/>
      <c r="Q58" s="26"/>
      <c r="R58" s="24"/>
    </row>
    <row r="59" spans="2:18" s="1" customFormat="1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 ht="13.5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3"/>
      <c r="C62" s="26"/>
      <c r="D62" s="52"/>
      <c r="E62" s="26"/>
      <c r="F62" s="26"/>
      <c r="G62" s="26"/>
      <c r="H62" s="53"/>
      <c r="I62" s="26"/>
      <c r="J62" s="52"/>
      <c r="K62" s="26"/>
      <c r="L62" s="26"/>
      <c r="M62" s="26"/>
      <c r="N62" s="26"/>
      <c r="O62" s="26"/>
      <c r="P62" s="53"/>
      <c r="Q62" s="26"/>
      <c r="R62" s="24"/>
    </row>
    <row r="63" spans="2:18" ht="13.5">
      <c r="B63" s="23"/>
      <c r="C63" s="26"/>
      <c r="D63" s="52"/>
      <c r="E63" s="26"/>
      <c r="F63" s="26"/>
      <c r="G63" s="26"/>
      <c r="H63" s="53"/>
      <c r="I63" s="26"/>
      <c r="J63" s="52"/>
      <c r="K63" s="26"/>
      <c r="L63" s="26"/>
      <c r="M63" s="26"/>
      <c r="N63" s="26"/>
      <c r="O63" s="26"/>
      <c r="P63" s="53"/>
      <c r="Q63" s="26"/>
      <c r="R63" s="24"/>
    </row>
    <row r="64" spans="2:18" ht="13.5">
      <c r="B64" s="23"/>
      <c r="C64" s="26"/>
      <c r="D64" s="52"/>
      <c r="E64" s="26"/>
      <c r="F64" s="26"/>
      <c r="G64" s="26"/>
      <c r="H64" s="53"/>
      <c r="I64" s="26"/>
      <c r="J64" s="52"/>
      <c r="K64" s="26"/>
      <c r="L64" s="26"/>
      <c r="M64" s="26"/>
      <c r="N64" s="26"/>
      <c r="O64" s="26"/>
      <c r="P64" s="53"/>
      <c r="Q64" s="26"/>
      <c r="R64" s="24"/>
    </row>
    <row r="65" spans="2:21" ht="13.5">
      <c r="B65" s="23"/>
      <c r="C65" s="26"/>
      <c r="D65" s="52"/>
      <c r="E65" s="26"/>
      <c r="F65" s="26"/>
      <c r="G65" s="26"/>
      <c r="H65" s="53"/>
      <c r="I65" s="26"/>
      <c r="J65" s="52"/>
      <c r="K65" s="26"/>
      <c r="L65" s="26"/>
      <c r="M65" s="26"/>
      <c r="N65" s="26"/>
      <c r="O65" s="26"/>
      <c r="P65" s="53"/>
      <c r="Q65" s="26"/>
      <c r="R65" s="24"/>
    </row>
    <row r="66" spans="2:21" ht="13.5">
      <c r="B66" s="23"/>
      <c r="C66" s="26"/>
      <c r="D66" s="52"/>
      <c r="E66" s="26"/>
      <c r="F66" s="26"/>
      <c r="G66" s="26"/>
      <c r="H66" s="53"/>
      <c r="I66" s="26"/>
      <c r="J66" s="52"/>
      <c r="K66" s="26"/>
      <c r="L66" s="26"/>
      <c r="M66" s="26"/>
      <c r="N66" s="26"/>
      <c r="O66" s="26"/>
      <c r="P66" s="53"/>
      <c r="Q66" s="26"/>
      <c r="R66" s="24"/>
    </row>
    <row r="67" spans="2:21" ht="13.5">
      <c r="B67" s="23"/>
      <c r="C67" s="26"/>
      <c r="D67" s="52"/>
      <c r="E67" s="26"/>
      <c r="F67" s="26"/>
      <c r="G67" s="26"/>
      <c r="H67" s="53"/>
      <c r="I67" s="26"/>
      <c r="J67" s="52"/>
      <c r="K67" s="26"/>
      <c r="L67" s="26"/>
      <c r="M67" s="26"/>
      <c r="N67" s="26"/>
      <c r="O67" s="26"/>
      <c r="P67" s="53"/>
      <c r="Q67" s="26"/>
      <c r="R67" s="24"/>
    </row>
    <row r="68" spans="2:21" ht="13.5">
      <c r="B68" s="23"/>
      <c r="C68" s="26"/>
      <c r="D68" s="52"/>
      <c r="E68" s="26"/>
      <c r="F68" s="26"/>
      <c r="G68" s="26"/>
      <c r="H68" s="53"/>
      <c r="I68" s="26"/>
      <c r="J68" s="52"/>
      <c r="K68" s="26"/>
      <c r="L68" s="26"/>
      <c r="M68" s="26"/>
      <c r="N68" s="26"/>
      <c r="O68" s="26"/>
      <c r="P68" s="53"/>
      <c r="Q68" s="26"/>
      <c r="R68" s="24"/>
    </row>
    <row r="69" spans="2:21" ht="13.5">
      <c r="B69" s="23"/>
      <c r="C69" s="26"/>
      <c r="D69" s="52"/>
      <c r="E69" s="26"/>
      <c r="F69" s="26"/>
      <c r="G69" s="26"/>
      <c r="H69" s="53"/>
      <c r="I69" s="26"/>
      <c r="J69" s="52"/>
      <c r="K69" s="26"/>
      <c r="L69" s="26"/>
      <c r="M69" s="26"/>
      <c r="N69" s="26"/>
      <c r="O69" s="26"/>
      <c r="P69" s="53"/>
      <c r="Q69" s="26"/>
      <c r="R69" s="24"/>
    </row>
    <row r="70" spans="2:21" s="1" customFormat="1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21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21" s="1" customFormat="1" ht="6.9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2:21" s="1" customFormat="1" ht="36.950000000000003" customHeight="1">
      <c r="B76" s="34"/>
      <c r="C76" s="204" t="s">
        <v>114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36"/>
      <c r="T76" s="128"/>
      <c r="U76" s="128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8"/>
      <c r="U77" s="128"/>
    </row>
    <row r="78" spans="2:21" s="1" customFormat="1" ht="30" customHeight="1">
      <c r="B78" s="34"/>
      <c r="C78" s="30" t="s">
        <v>18</v>
      </c>
      <c r="D78" s="35"/>
      <c r="E78" s="35"/>
      <c r="F78" s="246" t="str">
        <f>F6</f>
        <v>Modernizácia odborných učební v ZŠ V.Paulínyho-Tótha, Senica - stavebné úpravy</v>
      </c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35"/>
      <c r="R78" s="36"/>
      <c r="T78" s="128"/>
      <c r="U78" s="128"/>
    </row>
    <row r="79" spans="2:21" s="1" customFormat="1" ht="36.950000000000003" customHeight="1">
      <c r="B79" s="34"/>
      <c r="C79" s="68" t="s">
        <v>111</v>
      </c>
      <c r="D79" s="35"/>
      <c r="E79" s="35"/>
      <c r="F79" s="218" t="str">
        <f>F7</f>
        <v>03 - IKT učebňa</v>
      </c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35"/>
      <c r="R79" s="36"/>
      <c r="T79" s="128"/>
      <c r="U79" s="128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8"/>
      <c r="U80" s="128"/>
    </row>
    <row r="81" spans="2:47" s="1" customFormat="1" ht="18" customHeight="1">
      <c r="B81" s="34"/>
      <c r="C81" s="30" t="s">
        <v>23</v>
      </c>
      <c r="D81" s="35"/>
      <c r="E81" s="35"/>
      <c r="F81" s="28" t="str">
        <f>F9</f>
        <v>Senica</v>
      </c>
      <c r="G81" s="35"/>
      <c r="H81" s="35"/>
      <c r="I81" s="35"/>
      <c r="J81" s="35"/>
      <c r="K81" s="30" t="s">
        <v>25</v>
      </c>
      <c r="L81" s="35"/>
      <c r="M81" s="248">
        <f>IF(O9="","",O9)</f>
        <v>43440</v>
      </c>
      <c r="N81" s="248"/>
      <c r="O81" s="248"/>
      <c r="P81" s="248"/>
      <c r="Q81" s="35"/>
      <c r="R81" s="36"/>
      <c r="T81" s="128"/>
      <c r="U81" s="128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8"/>
      <c r="U82" s="128"/>
    </row>
    <row r="83" spans="2:47" s="1" customFormat="1">
      <c r="B83" s="34"/>
      <c r="C83" s="30" t="s">
        <v>26</v>
      </c>
      <c r="D83" s="35"/>
      <c r="E83" s="35"/>
      <c r="F83" s="28" t="str">
        <f>E12</f>
        <v>Mesto Senica</v>
      </c>
      <c r="G83" s="35"/>
      <c r="H83" s="35"/>
      <c r="I83" s="35"/>
      <c r="J83" s="35"/>
      <c r="K83" s="30" t="s">
        <v>32</v>
      </c>
      <c r="L83" s="35"/>
      <c r="M83" s="208" t="str">
        <f>E18</f>
        <v xml:space="preserve"> </v>
      </c>
      <c r="N83" s="208"/>
      <c r="O83" s="208"/>
      <c r="P83" s="208"/>
      <c r="Q83" s="208"/>
      <c r="R83" s="36"/>
      <c r="T83" s="128"/>
      <c r="U83" s="128"/>
    </row>
    <row r="84" spans="2:47" s="1" customFormat="1" ht="14.45" customHeight="1">
      <c r="B84" s="34"/>
      <c r="C84" s="30" t="s">
        <v>30</v>
      </c>
      <c r="D84" s="35"/>
      <c r="E84" s="35"/>
      <c r="F84" s="28" t="str">
        <f>IF(E15="","",E15)</f>
        <v>Vyplň údaj</v>
      </c>
      <c r="G84" s="35"/>
      <c r="H84" s="35"/>
      <c r="I84" s="35"/>
      <c r="J84" s="35"/>
      <c r="K84" s="30" t="s">
        <v>35</v>
      </c>
      <c r="L84" s="35"/>
      <c r="M84" s="208" t="str">
        <f>E21</f>
        <v>Ing. Juraj Havetta</v>
      </c>
      <c r="N84" s="208"/>
      <c r="O84" s="208"/>
      <c r="P84" s="208"/>
      <c r="Q84" s="208"/>
      <c r="R84" s="36"/>
      <c r="T84" s="128"/>
      <c r="U84" s="128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8"/>
      <c r="U85" s="128"/>
    </row>
    <row r="86" spans="2:47" s="1" customFormat="1" ht="29.25" customHeight="1">
      <c r="B86" s="34"/>
      <c r="C86" s="249" t="s">
        <v>115</v>
      </c>
      <c r="D86" s="250"/>
      <c r="E86" s="250"/>
      <c r="F86" s="250"/>
      <c r="G86" s="250"/>
      <c r="H86" s="117"/>
      <c r="I86" s="117"/>
      <c r="J86" s="117"/>
      <c r="K86" s="117"/>
      <c r="L86" s="117"/>
      <c r="M86" s="117"/>
      <c r="N86" s="249" t="s">
        <v>116</v>
      </c>
      <c r="O86" s="250"/>
      <c r="P86" s="250"/>
      <c r="Q86" s="250"/>
      <c r="R86" s="36"/>
      <c r="T86" s="128"/>
      <c r="U86" s="128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8"/>
      <c r="U87" s="128"/>
    </row>
    <row r="88" spans="2:47" s="1" customFormat="1" ht="29.25" customHeight="1">
      <c r="B88" s="34"/>
      <c r="C88" s="129" t="s">
        <v>117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12">
        <f>N122</f>
        <v>0</v>
      </c>
      <c r="O88" s="251"/>
      <c r="P88" s="251"/>
      <c r="Q88" s="251"/>
      <c r="R88" s="36"/>
      <c r="T88" s="128"/>
      <c r="U88" s="128"/>
      <c r="AU88" s="19" t="s">
        <v>118</v>
      </c>
    </row>
    <row r="89" spans="2:47" s="6" customFormat="1" ht="24.95" customHeight="1">
      <c r="B89" s="130"/>
      <c r="C89" s="131"/>
      <c r="D89" s="132" t="s">
        <v>119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52">
        <f>N123</f>
        <v>0</v>
      </c>
      <c r="O89" s="253"/>
      <c r="P89" s="253"/>
      <c r="Q89" s="253"/>
      <c r="R89" s="133"/>
      <c r="T89" s="134"/>
      <c r="U89" s="134"/>
    </row>
    <row r="90" spans="2:47" s="7" customFormat="1" ht="19.899999999999999" customHeight="1">
      <c r="B90" s="135"/>
      <c r="C90" s="136"/>
      <c r="D90" s="105" t="s">
        <v>120</v>
      </c>
      <c r="E90" s="136"/>
      <c r="F90" s="136"/>
      <c r="G90" s="136"/>
      <c r="H90" s="136"/>
      <c r="I90" s="136"/>
      <c r="J90" s="136"/>
      <c r="K90" s="136"/>
      <c r="L90" s="136"/>
      <c r="M90" s="136"/>
      <c r="N90" s="209">
        <f>N124</f>
        <v>0</v>
      </c>
      <c r="O90" s="254"/>
      <c r="P90" s="254"/>
      <c r="Q90" s="254"/>
      <c r="R90" s="137"/>
      <c r="T90" s="138"/>
      <c r="U90" s="138"/>
    </row>
    <row r="91" spans="2:47" s="7" customFormat="1" ht="19.899999999999999" customHeight="1">
      <c r="B91" s="135"/>
      <c r="C91" s="136"/>
      <c r="D91" s="105" t="s">
        <v>121</v>
      </c>
      <c r="E91" s="136"/>
      <c r="F91" s="136"/>
      <c r="G91" s="136"/>
      <c r="H91" s="136"/>
      <c r="I91" s="136"/>
      <c r="J91" s="136"/>
      <c r="K91" s="136"/>
      <c r="L91" s="136"/>
      <c r="M91" s="136"/>
      <c r="N91" s="209">
        <f>N132</f>
        <v>0</v>
      </c>
      <c r="O91" s="254"/>
      <c r="P91" s="254"/>
      <c r="Q91" s="254"/>
      <c r="R91" s="137"/>
      <c r="T91" s="138"/>
      <c r="U91" s="138"/>
    </row>
    <row r="92" spans="2:47" s="6" customFormat="1" ht="24.95" customHeight="1">
      <c r="B92" s="130"/>
      <c r="C92" s="131"/>
      <c r="D92" s="132" t="s">
        <v>122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52">
        <f>N142</f>
        <v>0</v>
      </c>
      <c r="O92" s="253"/>
      <c r="P92" s="253"/>
      <c r="Q92" s="253"/>
      <c r="R92" s="133"/>
      <c r="T92" s="134"/>
      <c r="U92" s="134"/>
    </row>
    <row r="93" spans="2:47" s="7" customFormat="1" ht="19.899999999999999" customHeight="1">
      <c r="B93" s="135"/>
      <c r="C93" s="136"/>
      <c r="D93" s="105" t="s">
        <v>123</v>
      </c>
      <c r="E93" s="136"/>
      <c r="F93" s="136"/>
      <c r="G93" s="136"/>
      <c r="H93" s="136"/>
      <c r="I93" s="136"/>
      <c r="J93" s="136"/>
      <c r="K93" s="136"/>
      <c r="L93" s="136"/>
      <c r="M93" s="136"/>
      <c r="N93" s="209">
        <f>N143</f>
        <v>0</v>
      </c>
      <c r="O93" s="254"/>
      <c r="P93" s="254"/>
      <c r="Q93" s="254"/>
      <c r="R93" s="137"/>
      <c r="T93" s="138"/>
      <c r="U93" s="138"/>
    </row>
    <row r="94" spans="2:47" s="7" customFormat="1" ht="19.899999999999999" customHeight="1">
      <c r="B94" s="135"/>
      <c r="C94" s="136"/>
      <c r="D94" s="105" t="s">
        <v>124</v>
      </c>
      <c r="E94" s="136"/>
      <c r="F94" s="136"/>
      <c r="G94" s="136"/>
      <c r="H94" s="136"/>
      <c r="I94" s="136"/>
      <c r="J94" s="136"/>
      <c r="K94" s="136"/>
      <c r="L94" s="136"/>
      <c r="M94" s="136"/>
      <c r="N94" s="209">
        <f>N153</f>
        <v>0</v>
      </c>
      <c r="O94" s="254"/>
      <c r="P94" s="254"/>
      <c r="Q94" s="254"/>
      <c r="R94" s="137"/>
      <c r="T94" s="138"/>
      <c r="U94" s="138"/>
    </row>
    <row r="95" spans="2:47" s="6" customFormat="1" ht="21.75" customHeight="1">
      <c r="B95" s="130"/>
      <c r="C95" s="131"/>
      <c r="D95" s="132" t="s">
        <v>125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56">
        <f>N161</f>
        <v>0</v>
      </c>
      <c r="O95" s="253"/>
      <c r="P95" s="253"/>
      <c r="Q95" s="253"/>
      <c r="R95" s="133"/>
      <c r="T95" s="134"/>
      <c r="U95" s="134"/>
    </row>
    <row r="96" spans="2:47" s="1" customFormat="1" ht="21.7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  <c r="T96" s="128"/>
      <c r="U96" s="128"/>
    </row>
    <row r="97" spans="2:65" s="1" customFormat="1" ht="29.25" customHeight="1">
      <c r="B97" s="34"/>
      <c r="C97" s="129" t="s">
        <v>126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51">
        <f>ROUND(N98+N99+N100+N101+N102+N103,2)</f>
        <v>0</v>
      </c>
      <c r="O97" s="255"/>
      <c r="P97" s="255"/>
      <c r="Q97" s="255"/>
      <c r="R97" s="36"/>
      <c r="T97" s="139"/>
      <c r="U97" s="140" t="s">
        <v>41</v>
      </c>
    </row>
    <row r="98" spans="2:65" s="1" customFormat="1" ht="18" customHeight="1">
      <c r="B98" s="34"/>
      <c r="C98" s="35"/>
      <c r="D98" s="220" t="s">
        <v>127</v>
      </c>
      <c r="E98" s="221"/>
      <c r="F98" s="221"/>
      <c r="G98" s="221"/>
      <c r="H98" s="221"/>
      <c r="I98" s="35"/>
      <c r="J98" s="35"/>
      <c r="K98" s="35"/>
      <c r="L98" s="35"/>
      <c r="M98" s="35"/>
      <c r="N98" s="222">
        <f>ROUND(N88*T98,2)</f>
        <v>0</v>
      </c>
      <c r="O98" s="209"/>
      <c r="P98" s="209"/>
      <c r="Q98" s="209"/>
      <c r="R98" s="36"/>
      <c r="S98" s="141"/>
      <c r="T98" s="142"/>
      <c r="U98" s="143" t="s">
        <v>44</v>
      </c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4" t="s">
        <v>128</v>
      </c>
      <c r="AZ98" s="141"/>
      <c r="BA98" s="141"/>
      <c r="BB98" s="141"/>
      <c r="BC98" s="141"/>
      <c r="BD98" s="141"/>
      <c r="BE98" s="145">
        <f t="shared" ref="BE98:BE103" si="0">IF(U98="základná",N98,0)</f>
        <v>0</v>
      </c>
      <c r="BF98" s="145">
        <f t="shared" ref="BF98:BF103" si="1">IF(U98="znížená",N98,0)</f>
        <v>0</v>
      </c>
      <c r="BG98" s="145">
        <f t="shared" ref="BG98:BG103" si="2">IF(U98="zákl. prenesená",N98,0)</f>
        <v>0</v>
      </c>
      <c r="BH98" s="145">
        <f t="shared" ref="BH98:BH103" si="3">IF(U98="zníž. prenesená",N98,0)</f>
        <v>0</v>
      </c>
      <c r="BI98" s="145">
        <f t="shared" ref="BI98:BI103" si="4">IF(U98="nulová",N98,0)</f>
        <v>0</v>
      </c>
      <c r="BJ98" s="144" t="s">
        <v>129</v>
      </c>
      <c r="BK98" s="141"/>
      <c r="BL98" s="141"/>
      <c r="BM98" s="141"/>
    </row>
    <row r="99" spans="2:65" s="1" customFormat="1" ht="18" customHeight="1">
      <c r="B99" s="34"/>
      <c r="C99" s="35"/>
      <c r="D99" s="220" t="s">
        <v>130</v>
      </c>
      <c r="E99" s="221"/>
      <c r="F99" s="221"/>
      <c r="G99" s="221"/>
      <c r="H99" s="221"/>
      <c r="I99" s="35"/>
      <c r="J99" s="35"/>
      <c r="K99" s="35"/>
      <c r="L99" s="35"/>
      <c r="M99" s="35"/>
      <c r="N99" s="222">
        <f>ROUND(N88*T99,2)</f>
        <v>0</v>
      </c>
      <c r="O99" s="209"/>
      <c r="P99" s="209"/>
      <c r="Q99" s="209"/>
      <c r="R99" s="36"/>
      <c r="S99" s="141"/>
      <c r="T99" s="142"/>
      <c r="U99" s="143" t="s">
        <v>44</v>
      </c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4" t="s">
        <v>128</v>
      </c>
      <c r="AZ99" s="141"/>
      <c r="BA99" s="141"/>
      <c r="BB99" s="141"/>
      <c r="BC99" s="141"/>
      <c r="BD99" s="141"/>
      <c r="BE99" s="145">
        <f t="shared" si="0"/>
        <v>0</v>
      </c>
      <c r="BF99" s="145">
        <f t="shared" si="1"/>
        <v>0</v>
      </c>
      <c r="BG99" s="145">
        <f t="shared" si="2"/>
        <v>0</v>
      </c>
      <c r="BH99" s="145">
        <f t="shared" si="3"/>
        <v>0</v>
      </c>
      <c r="BI99" s="145">
        <f t="shared" si="4"/>
        <v>0</v>
      </c>
      <c r="BJ99" s="144" t="s">
        <v>129</v>
      </c>
      <c r="BK99" s="141"/>
      <c r="BL99" s="141"/>
      <c r="BM99" s="141"/>
    </row>
    <row r="100" spans="2:65" s="1" customFormat="1" ht="18" customHeight="1">
      <c r="B100" s="34"/>
      <c r="C100" s="35"/>
      <c r="D100" s="220" t="s">
        <v>131</v>
      </c>
      <c r="E100" s="221"/>
      <c r="F100" s="221"/>
      <c r="G100" s="221"/>
      <c r="H100" s="221"/>
      <c r="I100" s="35"/>
      <c r="J100" s="35"/>
      <c r="K100" s="35"/>
      <c r="L100" s="35"/>
      <c r="M100" s="35"/>
      <c r="N100" s="222">
        <f>ROUND(N88*T100,2)</f>
        <v>0</v>
      </c>
      <c r="O100" s="209"/>
      <c r="P100" s="209"/>
      <c r="Q100" s="209"/>
      <c r="R100" s="36"/>
      <c r="S100" s="141"/>
      <c r="T100" s="142"/>
      <c r="U100" s="143" t="s">
        <v>44</v>
      </c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4" t="s">
        <v>128</v>
      </c>
      <c r="AZ100" s="141"/>
      <c r="BA100" s="141"/>
      <c r="BB100" s="141"/>
      <c r="BC100" s="141"/>
      <c r="BD100" s="141"/>
      <c r="BE100" s="145">
        <f t="shared" si="0"/>
        <v>0</v>
      </c>
      <c r="BF100" s="145">
        <f t="shared" si="1"/>
        <v>0</v>
      </c>
      <c r="BG100" s="145">
        <f t="shared" si="2"/>
        <v>0</v>
      </c>
      <c r="BH100" s="145">
        <f t="shared" si="3"/>
        <v>0</v>
      </c>
      <c r="BI100" s="145">
        <f t="shared" si="4"/>
        <v>0</v>
      </c>
      <c r="BJ100" s="144" t="s">
        <v>129</v>
      </c>
      <c r="BK100" s="141"/>
      <c r="BL100" s="141"/>
      <c r="BM100" s="141"/>
    </row>
    <row r="101" spans="2:65" s="1" customFormat="1" ht="18" customHeight="1">
      <c r="B101" s="34"/>
      <c r="C101" s="35"/>
      <c r="D101" s="220" t="s">
        <v>132</v>
      </c>
      <c r="E101" s="221"/>
      <c r="F101" s="221"/>
      <c r="G101" s="221"/>
      <c r="H101" s="221"/>
      <c r="I101" s="35"/>
      <c r="J101" s="35"/>
      <c r="K101" s="35"/>
      <c r="L101" s="35"/>
      <c r="M101" s="35"/>
      <c r="N101" s="222">
        <f>ROUND(N88*T101,2)</f>
        <v>0</v>
      </c>
      <c r="O101" s="209"/>
      <c r="P101" s="209"/>
      <c r="Q101" s="209"/>
      <c r="R101" s="36"/>
      <c r="S101" s="141"/>
      <c r="T101" s="142"/>
      <c r="U101" s="143" t="s">
        <v>44</v>
      </c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4" t="s">
        <v>128</v>
      </c>
      <c r="AZ101" s="141"/>
      <c r="BA101" s="141"/>
      <c r="BB101" s="141"/>
      <c r="BC101" s="141"/>
      <c r="BD101" s="141"/>
      <c r="BE101" s="145">
        <f t="shared" si="0"/>
        <v>0</v>
      </c>
      <c r="BF101" s="145">
        <f t="shared" si="1"/>
        <v>0</v>
      </c>
      <c r="BG101" s="145">
        <f t="shared" si="2"/>
        <v>0</v>
      </c>
      <c r="BH101" s="145">
        <f t="shared" si="3"/>
        <v>0</v>
      </c>
      <c r="BI101" s="145">
        <f t="shared" si="4"/>
        <v>0</v>
      </c>
      <c r="BJ101" s="144" t="s">
        <v>129</v>
      </c>
      <c r="BK101" s="141"/>
      <c r="BL101" s="141"/>
      <c r="BM101" s="141"/>
    </row>
    <row r="102" spans="2:65" s="1" customFormat="1" ht="18" customHeight="1">
      <c r="B102" s="34"/>
      <c r="C102" s="35"/>
      <c r="D102" s="220" t="s">
        <v>133</v>
      </c>
      <c r="E102" s="221"/>
      <c r="F102" s="221"/>
      <c r="G102" s="221"/>
      <c r="H102" s="221"/>
      <c r="I102" s="35"/>
      <c r="J102" s="35"/>
      <c r="K102" s="35"/>
      <c r="L102" s="35"/>
      <c r="M102" s="35"/>
      <c r="N102" s="222">
        <f>ROUND(N88*T102,2)</f>
        <v>0</v>
      </c>
      <c r="O102" s="209"/>
      <c r="P102" s="209"/>
      <c r="Q102" s="209"/>
      <c r="R102" s="36"/>
      <c r="S102" s="141"/>
      <c r="T102" s="142"/>
      <c r="U102" s="143" t="s">
        <v>44</v>
      </c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4" t="s">
        <v>128</v>
      </c>
      <c r="AZ102" s="141"/>
      <c r="BA102" s="141"/>
      <c r="BB102" s="141"/>
      <c r="BC102" s="141"/>
      <c r="BD102" s="141"/>
      <c r="BE102" s="145">
        <f t="shared" si="0"/>
        <v>0</v>
      </c>
      <c r="BF102" s="145">
        <f t="shared" si="1"/>
        <v>0</v>
      </c>
      <c r="BG102" s="145">
        <f t="shared" si="2"/>
        <v>0</v>
      </c>
      <c r="BH102" s="145">
        <f t="shared" si="3"/>
        <v>0</v>
      </c>
      <c r="BI102" s="145">
        <f t="shared" si="4"/>
        <v>0</v>
      </c>
      <c r="BJ102" s="144" t="s">
        <v>129</v>
      </c>
      <c r="BK102" s="141"/>
      <c r="BL102" s="141"/>
      <c r="BM102" s="141"/>
    </row>
    <row r="103" spans="2:65" s="1" customFormat="1" ht="18" customHeight="1">
      <c r="B103" s="34"/>
      <c r="C103" s="35"/>
      <c r="D103" s="105" t="s">
        <v>134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222">
        <f>ROUND(N88*T103,2)</f>
        <v>0</v>
      </c>
      <c r="O103" s="209"/>
      <c r="P103" s="209"/>
      <c r="Q103" s="209"/>
      <c r="R103" s="36"/>
      <c r="S103" s="141"/>
      <c r="T103" s="146"/>
      <c r="U103" s="147" t="s">
        <v>44</v>
      </c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4" t="s">
        <v>135</v>
      </c>
      <c r="AZ103" s="141"/>
      <c r="BA103" s="141"/>
      <c r="BB103" s="141"/>
      <c r="BC103" s="141"/>
      <c r="BD103" s="141"/>
      <c r="BE103" s="145">
        <f t="shared" si="0"/>
        <v>0</v>
      </c>
      <c r="BF103" s="145">
        <f t="shared" si="1"/>
        <v>0</v>
      </c>
      <c r="BG103" s="145">
        <f t="shared" si="2"/>
        <v>0</v>
      </c>
      <c r="BH103" s="145">
        <f t="shared" si="3"/>
        <v>0</v>
      </c>
      <c r="BI103" s="145">
        <f t="shared" si="4"/>
        <v>0</v>
      </c>
      <c r="BJ103" s="144" t="s">
        <v>129</v>
      </c>
      <c r="BK103" s="141"/>
      <c r="BL103" s="141"/>
      <c r="BM103" s="141"/>
    </row>
    <row r="104" spans="2:65" s="1" customFormat="1" ht="13.5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  <c r="T104" s="128"/>
      <c r="U104" s="128"/>
    </row>
    <row r="105" spans="2:65" s="1" customFormat="1" ht="29.25" customHeight="1">
      <c r="B105" s="34"/>
      <c r="C105" s="116" t="s">
        <v>104</v>
      </c>
      <c r="D105" s="117"/>
      <c r="E105" s="117"/>
      <c r="F105" s="117"/>
      <c r="G105" s="117"/>
      <c r="H105" s="117"/>
      <c r="I105" s="117"/>
      <c r="J105" s="117"/>
      <c r="K105" s="117"/>
      <c r="L105" s="234">
        <f>ROUND(SUM(N88+N97),2)</f>
        <v>0</v>
      </c>
      <c r="M105" s="234"/>
      <c r="N105" s="234"/>
      <c r="O105" s="234"/>
      <c r="P105" s="234"/>
      <c r="Q105" s="234"/>
      <c r="R105" s="36"/>
      <c r="T105" s="128"/>
      <c r="U105" s="128"/>
    </row>
    <row r="106" spans="2:65" s="1" customFormat="1" ht="6.95" customHeigh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60"/>
      <c r="T106" s="128"/>
      <c r="U106" s="128"/>
    </row>
    <row r="110" spans="2:65" s="1" customFormat="1" ht="6.95" customHeight="1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spans="2:65" s="1" customFormat="1" ht="36.950000000000003" customHeight="1">
      <c r="B111" s="34"/>
      <c r="C111" s="204" t="s">
        <v>136</v>
      </c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36"/>
    </row>
    <row r="112" spans="2:65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1" customFormat="1" ht="30" customHeight="1">
      <c r="B113" s="34"/>
      <c r="C113" s="30" t="s">
        <v>18</v>
      </c>
      <c r="D113" s="35"/>
      <c r="E113" s="35"/>
      <c r="F113" s="246" t="str">
        <f>F6</f>
        <v>Modernizácia odborných učební v ZŠ V.Paulínyho-Tótha, Senica - stavebné úpravy</v>
      </c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35"/>
      <c r="R113" s="36"/>
    </row>
    <row r="114" spans="2:65" s="1" customFormat="1" ht="36.950000000000003" customHeight="1">
      <c r="B114" s="34"/>
      <c r="C114" s="68" t="s">
        <v>111</v>
      </c>
      <c r="D114" s="35"/>
      <c r="E114" s="35"/>
      <c r="F114" s="218" t="str">
        <f>F7</f>
        <v>03 - IKT učebňa</v>
      </c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35"/>
      <c r="R114" s="36"/>
    </row>
    <row r="115" spans="2:65" s="1" customFormat="1" ht="6.9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5" s="1" customFormat="1" ht="18" customHeight="1">
      <c r="B116" s="34"/>
      <c r="C116" s="30" t="s">
        <v>23</v>
      </c>
      <c r="D116" s="35"/>
      <c r="E116" s="35"/>
      <c r="F116" s="28" t="str">
        <f>F9</f>
        <v>Senica</v>
      </c>
      <c r="G116" s="35"/>
      <c r="H116" s="35"/>
      <c r="I116" s="35"/>
      <c r="J116" s="35"/>
      <c r="K116" s="30" t="s">
        <v>25</v>
      </c>
      <c r="L116" s="35"/>
      <c r="M116" s="248">
        <f>IF(O9="","",O9)</f>
        <v>43440</v>
      </c>
      <c r="N116" s="248"/>
      <c r="O116" s="248"/>
      <c r="P116" s="248"/>
      <c r="Q116" s="35"/>
      <c r="R116" s="36"/>
    </row>
    <row r="117" spans="2:65" s="1" customFormat="1" ht="6.9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65" s="1" customFormat="1">
      <c r="B118" s="34"/>
      <c r="C118" s="30" t="s">
        <v>26</v>
      </c>
      <c r="D118" s="35"/>
      <c r="E118" s="35"/>
      <c r="F118" s="28" t="str">
        <f>E12</f>
        <v>Mesto Senica</v>
      </c>
      <c r="G118" s="35"/>
      <c r="H118" s="35"/>
      <c r="I118" s="35"/>
      <c r="J118" s="35"/>
      <c r="K118" s="30" t="s">
        <v>32</v>
      </c>
      <c r="L118" s="35"/>
      <c r="M118" s="208" t="str">
        <f>E18</f>
        <v xml:space="preserve"> </v>
      </c>
      <c r="N118" s="208"/>
      <c r="O118" s="208"/>
      <c r="P118" s="208"/>
      <c r="Q118" s="208"/>
      <c r="R118" s="36"/>
    </row>
    <row r="119" spans="2:65" s="1" customFormat="1" ht="14.45" customHeight="1">
      <c r="B119" s="34"/>
      <c r="C119" s="30" t="s">
        <v>30</v>
      </c>
      <c r="D119" s="35"/>
      <c r="E119" s="35"/>
      <c r="F119" s="28" t="str">
        <f>IF(E15="","",E15)</f>
        <v>Vyplň údaj</v>
      </c>
      <c r="G119" s="35"/>
      <c r="H119" s="35"/>
      <c r="I119" s="35"/>
      <c r="J119" s="35"/>
      <c r="K119" s="30" t="s">
        <v>35</v>
      </c>
      <c r="L119" s="35"/>
      <c r="M119" s="208" t="str">
        <f>E21</f>
        <v>Ing. Juraj Havetta</v>
      </c>
      <c r="N119" s="208"/>
      <c r="O119" s="208"/>
      <c r="P119" s="208"/>
      <c r="Q119" s="208"/>
      <c r="R119" s="36"/>
    </row>
    <row r="120" spans="2:65" s="1" customFormat="1" ht="10.35" customHeight="1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</row>
    <row r="121" spans="2:65" s="8" customFormat="1" ht="29.25" customHeight="1">
      <c r="B121" s="148"/>
      <c r="C121" s="149" t="s">
        <v>137</v>
      </c>
      <c r="D121" s="150" t="s">
        <v>138</v>
      </c>
      <c r="E121" s="150" t="s">
        <v>59</v>
      </c>
      <c r="F121" s="257" t="s">
        <v>139</v>
      </c>
      <c r="G121" s="257"/>
      <c r="H121" s="257"/>
      <c r="I121" s="257"/>
      <c r="J121" s="150" t="s">
        <v>140</v>
      </c>
      <c r="K121" s="150" t="s">
        <v>141</v>
      </c>
      <c r="L121" s="257" t="s">
        <v>142</v>
      </c>
      <c r="M121" s="257"/>
      <c r="N121" s="257" t="s">
        <v>116</v>
      </c>
      <c r="O121" s="257"/>
      <c r="P121" s="257"/>
      <c r="Q121" s="258"/>
      <c r="R121" s="151"/>
      <c r="T121" s="79" t="s">
        <v>143</v>
      </c>
      <c r="U121" s="80" t="s">
        <v>41</v>
      </c>
      <c r="V121" s="80" t="s">
        <v>144</v>
      </c>
      <c r="W121" s="80" t="s">
        <v>145</v>
      </c>
      <c r="X121" s="80" t="s">
        <v>146</v>
      </c>
      <c r="Y121" s="80" t="s">
        <v>147</v>
      </c>
      <c r="Z121" s="80" t="s">
        <v>148</v>
      </c>
      <c r="AA121" s="81" t="s">
        <v>149</v>
      </c>
    </row>
    <row r="122" spans="2:65" s="1" customFormat="1" ht="29.25" customHeight="1">
      <c r="B122" s="34"/>
      <c r="C122" s="83" t="s">
        <v>113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259">
        <f>BK122</f>
        <v>0</v>
      </c>
      <c r="O122" s="260"/>
      <c r="P122" s="260"/>
      <c r="Q122" s="260"/>
      <c r="R122" s="36"/>
      <c r="T122" s="82"/>
      <c r="U122" s="50"/>
      <c r="V122" s="50"/>
      <c r="W122" s="152">
        <f>W123+W142+W161</f>
        <v>0</v>
      </c>
      <c r="X122" s="50"/>
      <c r="Y122" s="152">
        <f>Y123+Y142+Y161</f>
        <v>3.6193204499999991</v>
      </c>
      <c r="Z122" s="50"/>
      <c r="AA122" s="153">
        <f>AA123+AA142+AA161</f>
        <v>0.19652</v>
      </c>
      <c r="AT122" s="19" t="s">
        <v>76</v>
      </c>
      <c r="AU122" s="19" t="s">
        <v>118</v>
      </c>
      <c r="BK122" s="154">
        <f>BK123+BK142+BK161</f>
        <v>0</v>
      </c>
    </row>
    <row r="123" spans="2:65" s="9" customFormat="1" ht="37.35" customHeight="1">
      <c r="B123" s="155"/>
      <c r="C123" s="156"/>
      <c r="D123" s="157" t="s">
        <v>119</v>
      </c>
      <c r="E123" s="157"/>
      <c r="F123" s="157"/>
      <c r="G123" s="157"/>
      <c r="H123" s="157"/>
      <c r="I123" s="157"/>
      <c r="J123" s="157"/>
      <c r="K123" s="157"/>
      <c r="L123" s="157"/>
      <c r="M123" s="157"/>
      <c r="N123" s="256">
        <f>BK123</f>
        <v>0</v>
      </c>
      <c r="O123" s="252"/>
      <c r="P123" s="252"/>
      <c r="Q123" s="252"/>
      <c r="R123" s="158"/>
      <c r="T123" s="159"/>
      <c r="U123" s="156"/>
      <c r="V123" s="156"/>
      <c r="W123" s="160">
        <f>W124+W132</f>
        <v>0</v>
      </c>
      <c r="X123" s="156"/>
      <c r="Y123" s="160">
        <f>Y124+Y132</f>
        <v>2.1505712499999996</v>
      </c>
      <c r="Z123" s="156"/>
      <c r="AA123" s="161">
        <f>AA124+AA132</f>
        <v>0.19652</v>
      </c>
      <c r="AR123" s="162" t="s">
        <v>85</v>
      </c>
      <c r="AT123" s="163" t="s">
        <v>76</v>
      </c>
      <c r="AU123" s="163" t="s">
        <v>77</v>
      </c>
      <c r="AY123" s="162" t="s">
        <v>150</v>
      </c>
      <c r="BK123" s="164">
        <f>BK124+BK132</f>
        <v>0</v>
      </c>
    </row>
    <row r="124" spans="2:65" s="9" customFormat="1" ht="19.899999999999999" customHeight="1">
      <c r="B124" s="155"/>
      <c r="C124" s="156"/>
      <c r="D124" s="165" t="s">
        <v>120</v>
      </c>
      <c r="E124" s="165"/>
      <c r="F124" s="165"/>
      <c r="G124" s="165"/>
      <c r="H124" s="165"/>
      <c r="I124" s="165"/>
      <c r="J124" s="165"/>
      <c r="K124" s="165"/>
      <c r="L124" s="165"/>
      <c r="M124" s="165"/>
      <c r="N124" s="264">
        <f>BK124</f>
        <v>0</v>
      </c>
      <c r="O124" s="265"/>
      <c r="P124" s="265"/>
      <c r="Q124" s="265"/>
      <c r="R124" s="158"/>
      <c r="T124" s="159"/>
      <c r="U124" s="156"/>
      <c r="V124" s="156"/>
      <c r="W124" s="160">
        <f>SUM(W125:W131)</f>
        <v>0</v>
      </c>
      <c r="X124" s="156"/>
      <c r="Y124" s="160">
        <f>SUM(Y125:Y131)</f>
        <v>2.1505712499999996</v>
      </c>
      <c r="Z124" s="156"/>
      <c r="AA124" s="161">
        <f>SUM(AA125:AA131)</f>
        <v>0</v>
      </c>
      <c r="AR124" s="162" t="s">
        <v>85</v>
      </c>
      <c r="AT124" s="163" t="s">
        <v>76</v>
      </c>
      <c r="AU124" s="163" t="s">
        <v>85</v>
      </c>
      <c r="AY124" s="162" t="s">
        <v>150</v>
      </c>
      <c r="BK124" s="164">
        <f>SUM(BK125:BK131)</f>
        <v>0</v>
      </c>
    </row>
    <row r="125" spans="2:65" s="1" customFormat="1" ht="25.5" customHeight="1">
      <c r="B125" s="34"/>
      <c r="C125" s="166" t="s">
        <v>85</v>
      </c>
      <c r="D125" s="166" t="s">
        <v>151</v>
      </c>
      <c r="E125" s="167" t="s">
        <v>259</v>
      </c>
      <c r="F125" s="237" t="s">
        <v>260</v>
      </c>
      <c r="G125" s="237"/>
      <c r="H125" s="237"/>
      <c r="I125" s="237"/>
      <c r="J125" s="168" t="s">
        <v>169</v>
      </c>
      <c r="K125" s="169">
        <v>4</v>
      </c>
      <c r="L125" s="261">
        <v>0</v>
      </c>
      <c r="M125" s="262"/>
      <c r="N125" s="263">
        <f>ROUND(L125*K125,2)</f>
        <v>0</v>
      </c>
      <c r="O125" s="263"/>
      <c r="P125" s="263"/>
      <c r="Q125" s="263"/>
      <c r="R125" s="36"/>
      <c r="T125" s="170" t="s">
        <v>21</v>
      </c>
      <c r="U125" s="43" t="s">
        <v>44</v>
      </c>
      <c r="V125" s="35"/>
      <c r="W125" s="171">
        <f>V125*K125</f>
        <v>0</v>
      </c>
      <c r="X125" s="171">
        <v>7.5520000000000004E-2</v>
      </c>
      <c r="Y125" s="171">
        <f>X125*K125</f>
        <v>0.30208000000000002</v>
      </c>
      <c r="Z125" s="171">
        <v>0</v>
      </c>
      <c r="AA125" s="172">
        <f>Z125*K125</f>
        <v>0</v>
      </c>
      <c r="AR125" s="19" t="s">
        <v>155</v>
      </c>
      <c r="AT125" s="19" t="s">
        <v>151</v>
      </c>
      <c r="AU125" s="19" t="s">
        <v>129</v>
      </c>
      <c r="AY125" s="19" t="s">
        <v>150</v>
      </c>
      <c r="BE125" s="109">
        <f>IF(U125="základná",N125,0)</f>
        <v>0</v>
      </c>
      <c r="BF125" s="109">
        <f>IF(U125="znížená",N125,0)</f>
        <v>0</v>
      </c>
      <c r="BG125" s="109">
        <f>IF(U125="zákl. prenesená",N125,0)</f>
        <v>0</v>
      </c>
      <c r="BH125" s="109">
        <f>IF(U125="zníž. prenesená",N125,0)</f>
        <v>0</v>
      </c>
      <c r="BI125" s="109">
        <f>IF(U125="nulová",N125,0)</f>
        <v>0</v>
      </c>
      <c r="BJ125" s="19" t="s">
        <v>129</v>
      </c>
      <c r="BK125" s="109">
        <f>ROUND(L125*K125,2)</f>
        <v>0</v>
      </c>
      <c r="BL125" s="19" t="s">
        <v>155</v>
      </c>
      <c r="BM125" s="19" t="s">
        <v>302</v>
      </c>
    </row>
    <row r="126" spans="2:65" s="1" customFormat="1" ht="25.5" customHeight="1">
      <c r="B126" s="34"/>
      <c r="C126" s="166" t="s">
        <v>129</v>
      </c>
      <c r="D126" s="166" t="s">
        <v>151</v>
      </c>
      <c r="E126" s="167" t="s">
        <v>152</v>
      </c>
      <c r="F126" s="237" t="s">
        <v>153</v>
      </c>
      <c r="G126" s="237"/>
      <c r="H126" s="237"/>
      <c r="I126" s="237"/>
      <c r="J126" s="168" t="s">
        <v>154</v>
      </c>
      <c r="K126" s="169">
        <v>30.2</v>
      </c>
      <c r="L126" s="261">
        <v>0</v>
      </c>
      <c r="M126" s="262"/>
      <c r="N126" s="263">
        <f>ROUND(L126*K126,2)</f>
        <v>0</v>
      </c>
      <c r="O126" s="263"/>
      <c r="P126" s="263"/>
      <c r="Q126" s="263"/>
      <c r="R126" s="36"/>
      <c r="T126" s="170" t="s">
        <v>21</v>
      </c>
      <c r="U126" s="43" t="s">
        <v>44</v>
      </c>
      <c r="V126" s="35"/>
      <c r="W126" s="171">
        <f>V126*K126</f>
        <v>0</v>
      </c>
      <c r="X126" s="171">
        <v>2.8E-3</v>
      </c>
      <c r="Y126" s="171">
        <f>X126*K126</f>
        <v>8.4559999999999996E-2</v>
      </c>
      <c r="Z126" s="171">
        <v>0</v>
      </c>
      <c r="AA126" s="172">
        <f>Z126*K126</f>
        <v>0</v>
      </c>
      <c r="AR126" s="19" t="s">
        <v>155</v>
      </c>
      <c r="AT126" s="19" t="s">
        <v>151</v>
      </c>
      <c r="AU126" s="19" t="s">
        <v>129</v>
      </c>
      <c r="AY126" s="19" t="s">
        <v>150</v>
      </c>
      <c r="BE126" s="109">
        <f>IF(U126="základná",N126,0)</f>
        <v>0</v>
      </c>
      <c r="BF126" s="109">
        <f>IF(U126="znížená",N126,0)</f>
        <v>0</v>
      </c>
      <c r="BG126" s="109">
        <f>IF(U126="zákl. prenesená",N126,0)</f>
        <v>0</v>
      </c>
      <c r="BH126" s="109">
        <f>IF(U126="zníž. prenesená",N126,0)</f>
        <v>0</v>
      </c>
      <c r="BI126" s="109">
        <f>IF(U126="nulová",N126,0)</f>
        <v>0</v>
      </c>
      <c r="BJ126" s="19" t="s">
        <v>129</v>
      </c>
      <c r="BK126" s="109">
        <f>ROUND(L126*K126,2)</f>
        <v>0</v>
      </c>
      <c r="BL126" s="19" t="s">
        <v>155</v>
      </c>
      <c r="BM126" s="19" t="s">
        <v>303</v>
      </c>
    </row>
    <row r="127" spans="2:65" s="10" customFormat="1" ht="16.5" customHeight="1">
      <c r="B127" s="173"/>
      <c r="C127" s="174"/>
      <c r="D127" s="174"/>
      <c r="E127" s="175" t="s">
        <v>21</v>
      </c>
      <c r="F127" s="238" t="s">
        <v>263</v>
      </c>
      <c r="G127" s="239"/>
      <c r="H127" s="239"/>
      <c r="I127" s="239"/>
      <c r="J127" s="174"/>
      <c r="K127" s="176">
        <v>30.2</v>
      </c>
      <c r="L127" s="174"/>
      <c r="M127" s="174"/>
      <c r="N127" s="174"/>
      <c r="O127" s="174"/>
      <c r="P127" s="174"/>
      <c r="Q127" s="174"/>
      <c r="R127" s="177"/>
      <c r="T127" s="178"/>
      <c r="U127" s="174"/>
      <c r="V127" s="174"/>
      <c r="W127" s="174"/>
      <c r="X127" s="174"/>
      <c r="Y127" s="174"/>
      <c r="Z127" s="174"/>
      <c r="AA127" s="179"/>
      <c r="AT127" s="180" t="s">
        <v>158</v>
      </c>
      <c r="AU127" s="180" t="s">
        <v>129</v>
      </c>
      <c r="AV127" s="10" t="s">
        <v>129</v>
      </c>
      <c r="AW127" s="10" t="s">
        <v>34</v>
      </c>
      <c r="AX127" s="10" t="s">
        <v>85</v>
      </c>
      <c r="AY127" s="180" t="s">
        <v>150</v>
      </c>
    </row>
    <row r="128" spans="2:65" s="1" customFormat="1" ht="25.5" customHeight="1">
      <c r="B128" s="34"/>
      <c r="C128" s="166" t="s">
        <v>162</v>
      </c>
      <c r="D128" s="166" t="s">
        <v>151</v>
      </c>
      <c r="E128" s="167" t="s">
        <v>264</v>
      </c>
      <c r="F128" s="237" t="s">
        <v>265</v>
      </c>
      <c r="G128" s="237"/>
      <c r="H128" s="237"/>
      <c r="I128" s="237"/>
      <c r="J128" s="168" t="s">
        <v>169</v>
      </c>
      <c r="K128" s="169">
        <v>4</v>
      </c>
      <c r="L128" s="261">
        <v>0</v>
      </c>
      <c r="M128" s="262"/>
      <c r="N128" s="263">
        <f>ROUND(L128*K128,2)</f>
        <v>0</v>
      </c>
      <c r="O128" s="263"/>
      <c r="P128" s="263"/>
      <c r="Q128" s="263"/>
      <c r="R128" s="36"/>
      <c r="T128" s="170" t="s">
        <v>21</v>
      </c>
      <c r="U128" s="43" t="s">
        <v>44</v>
      </c>
      <c r="V128" s="35"/>
      <c r="W128" s="171">
        <f>V128*K128</f>
        <v>0</v>
      </c>
      <c r="X128" s="171">
        <v>3.9800000000000002E-2</v>
      </c>
      <c r="Y128" s="171">
        <f>X128*K128</f>
        <v>0.15920000000000001</v>
      </c>
      <c r="Z128" s="171">
        <v>0</v>
      </c>
      <c r="AA128" s="172">
        <f>Z128*K128</f>
        <v>0</v>
      </c>
      <c r="AR128" s="19" t="s">
        <v>155</v>
      </c>
      <c r="AT128" s="19" t="s">
        <v>151</v>
      </c>
      <c r="AU128" s="19" t="s">
        <v>129</v>
      </c>
      <c r="AY128" s="19" t="s">
        <v>150</v>
      </c>
      <c r="BE128" s="109">
        <f>IF(U128="základná",N128,0)</f>
        <v>0</v>
      </c>
      <c r="BF128" s="109">
        <f>IF(U128="znížená",N128,0)</f>
        <v>0</v>
      </c>
      <c r="BG128" s="109">
        <f>IF(U128="zákl. prenesená",N128,0)</f>
        <v>0</v>
      </c>
      <c r="BH128" s="109">
        <f>IF(U128="zníž. prenesená",N128,0)</f>
        <v>0</v>
      </c>
      <c r="BI128" s="109">
        <f>IF(U128="nulová",N128,0)</f>
        <v>0</v>
      </c>
      <c r="BJ128" s="19" t="s">
        <v>129</v>
      </c>
      <c r="BK128" s="109">
        <f>ROUND(L128*K128,2)</f>
        <v>0</v>
      </c>
      <c r="BL128" s="19" t="s">
        <v>155</v>
      </c>
      <c r="BM128" s="19" t="s">
        <v>304</v>
      </c>
    </row>
    <row r="129" spans="2:65" s="1" customFormat="1" ht="38.25" customHeight="1">
      <c r="B129" s="34"/>
      <c r="C129" s="166" t="s">
        <v>155</v>
      </c>
      <c r="D129" s="166" t="s">
        <v>151</v>
      </c>
      <c r="E129" s="167" t="s">
        <v>159</v>
      </c>
      <c r="F129" s="237" t="s">
        <v>160</v>
      </c>
      <c r="G129" s="237"/>
      <c r="H129" s="237"/>
      <c r="I129" s="237"/>
      <c r="J129" s="168" t="s">
        <v>154</v>
      </c>
      <c r="K129" s="169">
        <v>30.2</v>
      </c>
      <c r="L129" s="261">
        <v>0</v>
      </c>
      <c r="M129" s="262"/>
      <c r="N129" s="263">
        <f>ROUND(L129*K129,2)</f>
        <v>0</v>
      </c>
      <c r="O129" s="263"/>
      <c r="P129" s="263"/>
      <c r="Q129" s="263"/>
      <c r="R129" s="36"/>
      <c r="T129" s="170" t="s">
        <v>21</v>
      </c>
      <c r="U129" s="43" t="s">
        <v>44</v>
      </c>
      <c r="V129" s="35"/>
      <c r="W129" s="171">
        <f>V129*K129</f>
        <v>0</v>
      </c>
      <c r="X129" s="171">
        <v>1.255E-2</v>
      </c>
      <c r="Y129" s="171">
        <f>X129*K129</f>
        <v>0.37901000000000001</v>
      </c>
      <c r="Z129" s="171">
        <v>0</v>
      </c>
      <c r="AA129" s="172">
        <f>Z129*K129</f>
        <v>0</v>
      </c>
      <c r="AR129" s="19" t="s">
        <v>155</v>
      </c>
      <c r="AT129" s="19" t="s">
        <v>151</v>
      </c>
      <c r="AU129" s="19" t="s">
        <v>129</v>
      </c>
      <c r="AY129" s="19" t="s">
        <v>150</v>
      </c>
      <c r="BE129" s="109">
        <f>IF(U129="základná",N129,0)</f>
        <v>0</v>
      </c>
      <c r="BF129" s="109">
        <f>IF(U129="znížená",N129,0)</f>
        <v>0</v>
      </c>
      <c r="BG129" s="109">
        <f>IF(U129="zákl. prenesená",N129,0)</f>
        <v>0</v>
      </c>
      <c r="BH129" s="109">
        <f>IF(U129="zníž. prenesená",N129,0)</f>
        <v>0</v>
      </c>
      <c r="BI129" s="109">
        <f>IF(U129="nulová",N129,0)</f>
        <v>0</v>
      </c>
      <c r="BJ129" s="19" t="s">
        <v>129</v>
      </c>
      <c r="BK129" s="109">
        <f>ROUND(L129*K129,2)</f>
        <v>0</v>
      </c>
      <c r="BL129" s="19" t="s">
        <v>155</v>
      </c>
      <c r="BM129" s="19" t="s">
        <v>305</v>
      </c>
    </row>
    <row r="130" spans="2:65" s="1" customFormat="1" ht="38.25" customHeight="1">
      <c r="B130" s="34"/>
      <c r="C130" s="166" t="s">
        <v>172</v>
      </c>
      <c r="D130" s="166" t="s">
        <v>151</v>
      </c>
      <c r="E130" s="167" t="s">
        <v>268</v>
      </c>
      <c r="F130" s="237" t="s">
        <v>269</v>
      </c>
      <c r="G130" s="237"/>
      <c r="H130" s="237"/>
      <c r="I130" s="237"/>
      <c r="J130" s="168" t="s">
        <v>270</v>
      </c>
      <c r="K130" s="169">
        <v>0.58499999999999996</v>
      </c>
      <c r="L130" s="261">
        <v>0</v>
      </c>
      <c r="M130" s="262"/>
      <c r="N130" s="263">
        <f>ROUND(L130*K130,2)</f>
        <v>0</v>
      </c>
      <c r="O130" s="263"/>
      <c r="P130" s="263"/>
      <c r="Q130" s="263"/>
      <c r="R130" s="36"/>
      <c r="T130" s="170" t="s">
        <v>21</v>
      </c>
      <c r="U130" s="43" t="s">
        <v>44</v>
      </c>
      <c r="V130" s="35"/>
      <c r="W130" s="171">
        <f>V130*K130</f>
        <v>0</v>
      </c>
      <c r="X130" s="171">
        <v>2.0952500000000001</v>
      </c>
      <c r="Y130" s="171">
        <f>X130*K130</f>
        <v>1.2257212499999999</v>
      </c>
      <c r="Z130" s="171">
        <v>0</v>
      </c>
      <c r="AA130" s="172">
        <f>Z130*K130</f>
        <v>0</v>
      </c>
      <c r="AR130" s="19" t="s">
        <v>155</v>
      </c>
      <c r="AT130" s="19" t="s">
        <v>151</v>
      </c>
      <c r="AU130" s="19" t="s">
        <v>129</v>
      </c>
      <c r="AY130" s="19" t="s">
        <v>150</v>
      </c>
      <c r="BE130" s="109">
        <f>IF(U130="základná",N130,0)</f>
        <v>0</v>
      </c>
      <c r="BF130" s="109">
        <f>IF(U130="znížená",N130,0)</f>
        <v>0</v>
      </c>
      <c r="BG130" s="109">
        <f>IF(U130="zákl. prenesená",N130,0)</f>
        <v>0</v>
      </c>
      <c r="BH130" s="109">
        <f>IF(U130="zníž. prenesená",N130,0)</f>
        <v>0</v>
      </c>
      <c r="BI130" s="109">
        <f>IF(U130="nulová",N130,0)</f>
        <v>0</v>
      </c>
      <c r="BJ130" s="19" t="s">
        <v>129</v>
      </c>
      <c r="BK130" s="109">
        <f>ROUND(L130*K130,2)</f>
        <v>0</v>
      </c>
      <c r="BL130" s="19" t="s">
        <v>155</v>
      </c>
      <c r="BM130" s="19" t="s">
        <v>306</v>
      </c>
    </row>
    <row r="131" spans="2:65" s="10" customFormat="1" ht="16.5" customHeight="1">
      <c r="B131" s="173"/>
      <c r="C131" s="174"/>
      <c r="D131" s="174"/>
      <c r="E131" s="175" t="s">
        <v>21</v>
      </c>
      <c r="F131" s="238" t="s">
        <v>307</v>
      </c>
      <c r="G131" s="239"/>
      <c r="H131" s="239"/>
      <c r="I131" s="239"/>
      <c r="J131" s="174"/>
      <c r="K131" s="176">
        <v>0.58499999999999996</v>
      </c>
      <c r="L131" s="174"/>
      <c r="M131" s="174"/>
      <c r="N131" s="174"/>
      <c r="O131" s="174"/>
      <c r="P131" s="174"/>
      <c r="Q131" s="174"/>
      <c r="R131" s="177"/>
      <c r="T131" s="178"/>
      <c r="U131" s="174"/>
      <c r="V131" s="174"/>
      <c r="W131" s="174"/>
      <c r="X131" s="174"/>
      <c r="Y131" s="174"/>
      <c r="Z131" s="174"/>
      <c r="AA131" s="179"/>
      <c r="AT131" s="180" t="s">
        <v>158</v>
      </c>
      <c r="AU131" s="180" t="s">
        <v>129</v>
      </c>
      <c r="AV131" s="10" t="s">
        <v>129</v>
      </c>
      <c r="AW131" s="10" t="s">
        <v>34</v>
      </c>
      <c r="AX131" s="10" t="s">
        <v>85</v>
      </c>
      <c r="AY131" s="180" t="s">
        <v>150</v>
      </c>
    </row>
    <row r="132" spans="2:65" s="9" customFormat="1" ht="29.85" customHeight="1">
      <c r="B132" s="155"/>
      <c r="C132" s="156"/>
      <c r="D132" s="165" t="s">
        <v>121</v>
      </c>
      <c r="E132" s="165"/>
      <c r="F132" s="165"/>
      <c r="G132" s="165"/>
      <c r="H132" s="165"/>
      <c r="I132" s="165"/>
      <c r="J132" s="165"/>
      <c r="K132" s="165"/>
      <c r="L132" s="165"/>
      <c r="M132" s="165"/>
      <c r="N132" s="264">
        <f>BK132</f>
        <v>0</v>
      </c>
      <c r="O132" s="265"/>
      <c r="P132" s="265"/>
      <c r="Q132" s="265"/>
      <c r="R132" s="158"/>
      <c r="T132" s="159"/>
      <c r="U132" s="156"/>
      <c r="V132" s="156"/>
      <c r="W132" s="160">
        <f>SUM(W133:W141)</f>
        <v>0</v>
      </c>
      <c r="X132" s="156"/>
      <c r="Y132" s="160">
        <f>SUM(Y133:Y141)</f>
        <v>0</v>
      </c>
      <c r="Z132" s="156"/>
      <c r="AA132" s="161">
        <f>SUM(AA133:AA141)</f>
        <v>0.19652</v>
      </c>
      <c r="AR132" s="162" t="s">
        <v>85</v>
      </c>
      <c r="AT132" s="163" t="s">
        <v>76</v>
      </c>
      <c r="AU132" s="163" t="s">
        <v>85</v>
      </c>
      <c r="AY132" s="162" t="s">
        <v>150</v>
      </c>
      <c r="BK132" s="164">
        <f>SUM(BK133:BK141)</f>
        <v>0</v>
      </c>
    </row>
    <row r="133" spans="2:65" s="1" customFormat="1" ht="16.5" customHeight="1">
      <c r="B133" s="34"/>
      <c r="C133" s="166" t="s">
        <v>177</v>
      </c>
      <c r="D133" s="166" t="s">
        <v>151</v>
      </c>
      <c r="E133" s="167" t="s">
        <v>163</v>
      </c>
      <c r="F133" s="237" t="s">
        <v>164</v>
      </c>
      <c r="G133" s="237"/>
      <c r="H133" s="237"/>
      <c r="I133" s="237"/>
      <c r="J133" s="168" t="s">
        <v>154</v>
      </c>
      <c r="K133" s="169">
        <v>30.2</v>
      </c>
      <c r="L133" s="261">
        <v>0</v>
      </c>
      <c r="M133" s="262"/>
      <c r="N133" s="263">
        <f>ROUND(L133*K133,2)</f>
        <v>0</v>
      </c>
      <c r="O133" s="263"/>
      <c r="P133" s="263"/>
      <c r="Q133" s="263"/>
      <c r="R133" s="36"/>
      <c r="T133" s="170" t="s">
        <v>21</v>
      </c>
      <c r="U133" s="43" t="s">
        <v>44</v>
      </c>
      <c r="V133" s="35"/>
      <c r="W133" s="171">
        <f>V133*K133</f>
        <v>0</v>
      </c>
      <c r="X133" s="171">
        <v>0</v>
      </c>
      <c r="Y133" s="171">
        <f>X133*K133</f>
        <v>0</v>
      </c>
      <c r="Z133" s="171">
        <v>1E-3</v>
      </c>
      <c r="AA133" s="172">
        <f>Z133*K133</f>
        <v>3.0200000000000001E-2</v>
      </c>
      <c r="AR133" s="19" t="s">
        <v>165</v>
      </c>
      <c r="AT133" s="19" t="s">
        <v>151</v>
      </c>
      <c r="AU133" s="19" t="s">
        <v>129</v>
      </c>
      <c r="AY133" s="19" t="s">
        <v>150</v>
      </c>
      <c r="BE133" s="109">
        <f>IF(U133="základná",N133,0)</f>
        <v>0</v>
      </c>
      <c r="BF133" s="109">
        <f>IF(U133="znížená",N133,0)</f>
        <v>0</v>
      </c>
      <c r="BG133" s="109">
        <f>IF(U133="zákl. prenesená",N133,0)</f>
        <v>0</v>
      </c>
      <c r="BH133" s="109">
        <f>IF(U133="zníž. prenesená",N133,0)</f>
        <v>0</v>
      </c>
      <c r="BI133" s="109">
        <f>IF(U133="nulová",N133,0)</f>
        <v>0</v>
      </c>
      <c r="BJ133" s="19" t="s">
        <v>129</v>
      </c>
      <c r="BK133" s="109">
        <f>ROUND(L133*K133,2)</f>
        <v>0</v>
      </c>
      <c r="BL133" s="19" t="s">
        <v>165</v>
      </c>
      <c r="BM133" s="19" t="s">
        <v>308</v>
      </c>
    </row>
    <row r="134" spans="2:65" s="1" customFormat="1" ht="25.5" customHeight="1">
      <c r="B134" s="34"/>
      <c r="C134" s="166" t="s">
        <v>181</v>
      </c>
      <c r="D134" s="166" t="s">
        <v>151</v>
      </c>
      <c r="E134" s="167" t="s">
        <v>167</v>
      </c>
      <c r="F134" s="237" t="s">
        <v>168</v>
      </c>
      <c r="G134" s="237"/>
      <c r="H134" s="237"/>
      <c r="I134" s="237"/>
      <c r="J134" s="168" t="s">
        <v>169</v>
      </c>
      <c r="K134" s="169">
        <v>55.44</v>
      </c>
      <c r="L134" s="261">
        <v>0</v>
      </c>
      <c r="M134" s="262"/>
      <c r="N134" s="263">
        <f>ROUND(L134*K134,2)</f>
        <v>0</v>
      </c>
      <c r="O134" s="263"/>
      <c r="P134" s="263"/>
      <c r="Q134" s="263"/>
      <c r="R134" s="36"/>
      <c r="T134" s="170" t="s">
        <v>21</v>
      </c>
      <c r="U134" s="43" t="s">
        <v>44</v>
      </c>
      <c r="V134" s="35"/>
      <c r="W134" s="171">
        <f>V134*K134</f>
        <v>0</v>
      </c>
      <c r="X134" s="171">
        <v>0</v>
      </c>
      <c r="Y134" s="171">
        <f>X134*K134</f>
        <v>0</v>
      </c>
      <c r="Z134" s="171">
        <v>3.0000000000000001E-3</v>
      </c>
      <c r="AA134" s="172">
        <f>Z134*K134</f>
        <v>0.16632</v>
      </c>
      <c r="AR134" s="19" t="s">
        <v>165</v>
      </c>
      <c r="AT134" s="19" t="s">
        <v>151</v>
      </c>
      <c r="AU134" s="19" t="s">
        <v>129</v>
      </c>
      <c r="AY134" s="19" t="s">
        <v>150</v>
      </c>
      <c r="BE134" s="109">
        <f>IF(U134="základná",N134,0)</f>
        <v>0</v>
      </c>
      <c r="BF134" s="109">
        <f>IF(U134="znížená",N134,0)</f>
        <v>0</v>
      </c>
      <c r="BG134" s="109">
        <f>IF(U134="zákl. prenesená",N134,0)</f>
        <v>0</v>
      </c>
      <c r="BH134" s="109">
        <f>IF(U134="zníž. prenesená",N134,0)</f>
        <v>0</v>
      </c>
      <c r="BI134" s="109">
        <f>IF(U134="nulová",N134,0)</f>
        <v>0</v>
      </c>
      <c r="BJ134" s="19" t="s">
        <v>129</v>
      </c>
      <c r="BK134" s="109">
        <f>ROUND(L134*K134,2)</f>
        <v>0</v>
      </c>
      <c r="BL134" s="19" t="s">
        <v>165</v>
      </c>
      <c r="BM134" s="19" t="s">
        <v>309</v>
      </c>
    </row>
    <row r="135" spans="2:65" s="10" customFormat="1" ht="16.5" customHeight="1">
      <c r="B135" s="173"/>
      <c r="C135" s="174"/>
      <c r="D135" s="174"/>
      <c r="E135" s="175" t="s">
        <v>21</v>
      </c>
      <c r="F135" s="238" t="s">
        <v>275</v>
      </c>
      <c r="G135" s="239"/>
      <c r="H135" s="239"/>
      <c r="I135" s="239"/>
      <c r="J135" s="174"/>
      <c r="K135" s="176">
        <v>55.44</v>
      </c>
      <c r="L135" s="174"/>
      <c r="M135" s="174"/>
      <c r="N135" s="174"/>
      <c r="O135" s="174"/>
      <c r="P135" s="174"/>
      <c r="Q135" s="174"/>
      <c r="R135" s="177"/>
      <c r="T135" s="178"/>
      <c r="U135" s="174"/>
      <c r="V135" s="174"/>
      <c r="W135" s="174"/>
      <c r="X135" s="174"/>
      <c r="Y135" s="174"/>
      <c r="Z135" s="174"/>
      <c r="AA135" s="179"/>
      <c r="AT135" s="180" t="s">
        <v>158</v>
      </c>
      <c r="AU135" s="180" t="s">
        <v>129</v>
      </c>
      <c r="AV135" s="10" t="s">
        <v>129</v>
      </c>
      <c r="AW135" s="10" t="s">
        <v>34</v>
      </c>
      <c r="AX135" s="10" t="s">
        <v>85</v>
      </c>
      <c r="AY135" s="180" t="s">
        <v>150</v>
      </c>
    </row>
    <row r="136" spans="2:65" s="1" customFormat="1" ht="38.25" customHeight="1">
      <c r="B136" s="34"/>
      <c r="C136" s="166" t="s">
        <v>185</v>
      </c>
      <c r="D136" s="166" t="s">
        <v>151</v>
      </c>
      <c r="E136" s="167" t="s">
        <v>173</v>
      </c>
      <c r="F136" s="237" t="s">
        <v>174</v>
      </c>
      <c r="G136" s="237"/>
      <c r="H136" s="237"/>
      <c r="I136" s="237"/>
      <c r="J136" s="168" t="s">
        <v>175</v>
      </c>
      <c r="K136" s="169">
        <v>0.19700000000000001</v>
      </c>
      <c r="L136" s="261">
        <v>0</v>
      </c>
      <c r="M136" s="262"/>
      <c r="N136" s="263">
        <f t="shared" ref="N136:N141" si="5">ROUND(L136*K136,2)</f>
        <v>0</v>
      </c>
      <c r="O136" s="263"/>
      <c r="P136" s="263"/>
      <c r="Q136" s="263"/>
      <c r="R136" s="36"/>
      <c r="T136" s="170" t="s">
        <v>21</v>
      </c>
      <c r="U136" s="43" t="s">
        <v>44</v>
      </c>
      <c r="V136" s="35"/>
      <c r="W136" s="171">
        <f t="shared" ref="W136:W141" si="6">V136*K136</f>
        <v>0</v>
      </c>
      <c r="X136" s="171">
        <v>0</v>
      </c>
      <c r="Y136" s="171">
        <f t="shared" ref="Y136:Y141" si="7">X136*K136</f>
        <v>0</v>
      </c>
      <c r="Z136" s="171">
        <v>0</v>
      </c>
      <c r="AA136" s="172">
        <f t="shared" ref="AA136:AA141" si="8">Z136*K136</f>
        <v>0</v>
      </c>
      <c r="AR136" s="19" t="s">
        <v>155</v>
      </c>
      <c r="AT136" s="19" t="s">
        <v>151</v>
      </c>
      <c r="AU136" s="19" t="s">
        <v>129</v>
      </c>
      <c r="AY136" s="19" t="s">
        <v>150</v>
      </c>
      <c r="BE136" s="109">
        <f t="shared" ref="BE136:BE141" si="9">IF(U136="základná",N136,0)</f>
        <v>0</v>
      </c>
      <c r="BF136" s="109">
        <f t="shared" ref="BF136:BF141" si="10">IF(U136="znížená",N136,0)</f>
        <v>0</v>
      </c>
      <c r="BG136" s="109">
        <f t="shared" ref="BG136:BG141" si="11">IF(U136="zákl. prenesená",N136,0)</f>
        <v>0</v>
      </c>
      <c r="BH136" s="109">
        <f t="shared" ref="BH136:BH141" si="12">IF(U136="zníž. prenesená",N136,0)</f>
        <v>0</v>
      </c>
      <c r="BI136" s="109">
        <f t="shared" ref="BI136:BI141" si="13">IF(U136="nulová",N136,0)</f>
        <v>0</v>
      </c>
      <c r="BJ136" s="19" t="s">
        <v>129</v>
      </c>
      <c r="BK136" s="109">
        <f t="shared" ref="BK136:BK141" si="14">ROUND(L136*K136,2)</f>
        <v>0</v>
      </c>
      <c r="BL136" s="19" t="s">
        <v>155</v>
      </c>
      <c r="BM136" s="19" t="s">
        <v>310</v>
      </c>
    </row>
    <row r="137" spans="2:65" s="1" customFormat="1" ht="25.5" customHeight="1">
      <c r="B137" s="34"/>
      <c r="C137" s="166" t="s">
        <v>189</v>
      </c>
      <c r="D137" s="166" t="s">
        <v>151</v>
      </c>
      <c r="E137" s="167" t="s">
        <v>178</v>
      </c>
      <c r="F137" s="237" t="s">
        <v>179</v>
      </c>
      <c r="G137" s="237"/>
      <c r="H137" s="237"/>
      <c r="I137" s="237"/>
      <c r="J137" s="168" t="s">
        <v>175</v>
      </c>
      <c r="K137" s="169">
        <v>0.19700000000000001</v>
      </c>
      <c r="L137" s="261">
        <v>0</v>
      </c>
      <c r="M137" s="262"/>
      <c r="N137" s="263">
        <f t="shared" si="5"/>
        <v>0</v>
      </c>
      <c r="O137" s="263"/>
      <c r="P137" s="263"/>
      <c r="Q137" s="263"/>
      <c r="R137" s="36"/>
      <c r="T137" s="170" t="s">
        <v>21</v>
      </c>
      <c r="U137" s="43" t="s">
        <v>44</v>
      </c>
      <c r="V137" s="35"/>
      <c r="W137" s="171">
        <f t="shared" si="6"/>
        <v>0</v>
      </c>
      <c r="X137" s="171">
        <v>0</v>
      </c>
      <c r="Y137" s="171">
        <f t="shared" si="7"/>
        <v>0</v>
      </c>
      <c r="Z137" s="171">
        <v>0</v>
      </c>
      <c r="AA137" s="172">
        <f t="shared" si="8"/>
        <v>0</v>
      </c>
      <c r="AR137" s="19" t="s">
        <v>155</v>
      </c>
      <c r="AT137" s="19" t="s">
        <v>151</v>
      </c>
      <c r="AU137" s="19" t="s">
        <v>129</v>
      </c>
      <c r="AY137" s="19" t="s">
        <v>150</v>
      </c>
      <c r="BE137" s="109">
        <f t="shared" si="9"/>
        <v>0</v>
      </c>
      <c r="BF137" s="109">
        <f t="shared" si="10"/>
        <v>0</v>
      </c>
      <c r="BG137" s="109">
        <f t="shared" si="11"/>
        <v>0</v>
      </c>
      <c r="BH137" s="109">
        <f t="shared" si="12"/>
        <v>0</v>
      </c>
      <c r="BI137" s="109">
        <f t="shared" si="13"/>
        <v>0</v>
      </c>
      <c r="BJ137" s="19" t="s">
        <v>129</v>
      </c>
      <c r="BK137" s="109">
        <f t="shared" si="14"/>
        <v>0</v>
      </c>
      <c r="BL137" s="19" t="s">
        <v>155</v>
      </c>
      <c r="BM137" s="19" t="s">
        <v>311</v>
      </c>
    </row>
    <row r="138" spans="2:65" s="1" customFormat="1" ht="25.5" customHeight="1">
      <c r="B138" s="34"/>
      <c r="C138" s="166" t="s">
        <v>193</v>
      </c>
      <c r="D138" s="166" t="s">
        <v>151</v>
      </c>
      <c r="E138" s="167" t="s">
        <v>182</v>
      </c>
      <c r="F138" s="237" t="s">
        <v>183</v>
      </c>
      <c r="G138" s="237"/>
      <c r="H138" s="237"/>
      <c r="I138" s="237"/>
      <c r="J138" s="168" t="s">
        <v>175</v>
      </c>
      <c r="K138" s="169">
        <v>0.19700000000000001</v>
      </c>
      <c r="L138" s="261">
        <v>0</v>
      </c>
      <c r="M138" s="262"/>
      <c r="N138" s="263">
        <f t="shared" si="5"/>
        <v>0</v>
      </c>
      <c r="O138" s="263"/>
      <c r="P138" s="263"/>
      <c r="Q138" s="263"/>
      <c r="R138" s="36"/>
      <c r="T138" s="170" t="s">
        <v>21</v>
      </c>
      <c r="U138" s="43" t="s">
        <v>44</v>
      </c>
      <c r="V138" s="35"/>
      <c r="W138" s="171">
        <f t="shared" si="6"/>
        <v>0</v>
      </c>
      <c r="X138" s="171">
        <v>0</v>
      </c>
      <c r="Y138" s="171">
        <f t="shared" si="7"/>
        <v>0</v>
      </c>
      <c r="Z138" s="171">
        <v>0</v>
      </c>
      <c r="AA138" s="172">
        <f t="shared" si="8"/>
        <v>0</v>
      </c>
      <c r="AR138" s="19" t="s">
        <v>155</v>
      </c>
      <c r="AT138" s="19" t="s">
        <v>151</v>
      </c>
      <c r="AU138" s="19" t="s">
        <v>129</v>
      </c>
      <c r="AY138" s="19" t="s">
        <v>150</v>
      </c>
      <c r="BE138" s="109">
        <f t="shared" si="9"/>
        <v>0</v>
      </c>
      <c r="BF138" s="109">
        <f t="shared" si="10"/>
        <v>0</v>
      </c>
      <c r="BG138" s="109">
        <f t="shared" si="11"/>
        <v>0</v>
      </c>
      <c r="BH138" s="109">
        <f t="shared" si="12"/>
        <v>0</v>
      </c>
      <c r="BI138" s="109">
        <f t="shared" si="13"/>
        <v>0</v>
      </c>
      <c r="BJ138" s="19" t="s">
        <v>129</v>
      </c>
      <c r="BK138" s="109">
        <f t="shared" si="14"/>
        <v>0</v>
      </c>
      <c r="BL138" s="19" t="s">
        <v>155</v>
      </c>
      <c r="BM138" s="19" t="s">
        <v>312</v>
      </c>
    </row>
    <row r="139" spans="2:65" s="1" customFormat="1" ht="25.5" customHeight="1">
      <c r="B139" s="34"/>
      <c r="C139" s="166" t="s">
        <v>197</v>
      </c>
      <c r="D139" s="166" t="s">
        <v>151</v>
      </c>
      <c r="E139" s="167" t="s">
        <v>186</v>
      </c>
      <c r="F139" s="237" t="s">
        <v>187</v>
      </c>
      <c r="G139" s="237"/>
      <c r="H139" s="237"/>
      <c r="I139" s="237"/>
      <c r="J139" s="168" t="s">
        <v>175</v>
      </c>
      <c r="K139" s="169">
        <v>0.19700000000000001</v>
      </c>
      <c r="L139" s="261">
        <v>0</v>
      </c>
      <c r="M139" s="262"/>
      <c r="N139" s="263">
        <f t="shared" si="5"/>
        <v>0</v>
      </c>
      <c r="O139" s="263"/>
      <c r="P139" s="263"/>
      <c r="Q139" s="263"/>
      <c r="R139" s="36"/>
      <c r="T139" s="170" t="s">
        <v>21</v>
      </c>
      <c r="U139" s="43" t="s">
        <v>44</v>
      </c>
      <c r="V139" s="35"/>
      <c r="W139" s="171">
        <f t="shared" si="6"/>
        <v>0</v>
      </c>
      <c r="X139" s="171">
        <v>0</v>
      </c>
      <c r="Y139" s="171">
        <f t="shared" si="7"/>
        <v>0</v>
      </c>
      <c r="Z139" s="171">
        <v>0</v>
      </c>
      <c r="AA139" s="172">
        <f t="shared" si="8"/>
        <v>0</v>
      </c>
      <c r="AR139" s="19" t="s">
        <v>155</v>
      </c>
      <c r="AT139" s="19" t="s">
        <v>151</v>
      </c>
      <c r="AU139" s="19" t="s">
        <v>129</v>
      </c>
      <c r="AY139" s="19" t="s">
        <v>150</v>
      </c>
      <c r="BE139" s="109">
        <f t="shared" si="9"/>
        <v>0</v>
      </c>
      <c r="BF139" s="109">
        <f t="shared" si="10"/>
        <v>0</v>
      </c>
      <c r="BG139" s="109">
        <f t="shared" si="11"/>
        <v>0</v>
      </c>
      <c r="BH139" s="109">
        <f t="shared" si="12"/>
        <v>0</v>
      </c>
      <c r="BI139" s="109">
        <f t="shared" si="13"/>
        <v>0</v>
      </c>
      <c r="BJ139" s="19" t="s">
        <v>129</v>
      </c>
      <c r="BK139" s="109">
        <f t="shared" si="14"/>
        <v>0</v>
      </c>
      <c r="BL139" s="19" t="s">
        <v>155</v>
      </c>
      <c r="BM139" s="19" t="s">
        <v>313</v>
      </c>
    </row>
    <row r="140" spans="2:65" s="1" customFormat="1" ht="25.5" customHeight="1">
      <c r="B140" s="34"/>
      <c r="C140" s="166" t="s">
        <v>201</v>
      </c>
      <c r="D140" s="166" t="s">
        <v>151</v>
      </c>
      <c r="E140" s="167" t="s">
        <v>190</v>
      </c>
      <c r="F140" s="237" t="s">
        <v>191</v>
      </c>
      <c r="G140" s="237"/>
      <c r="H140" s="237"/>
      <c r="I140" s="237"/>
      <c r="J140" s="168" t="s">
        <v>175</v>
      </c>
      <c r="K140" s="169">
        <v>0.19700000000000001</v>
      </c>
      <c r="L140" s="261">
        <v>0</v>
      </c>
      <c r="M140" s="262"/>
      <c r="N140" s="263">
        <f t="shared" si="5"/>
        <v>0</v>
      </c>
      <c r="O140" s="263"/>
      <c r="P140" s="263"/>
      <c r="Q140" s="263"/>
      <c r="R140" s="36"/>
      <c r="T140" s="170" t="s">
        <v>21</v>
      </c>
      <c r="U140" s="43" t="s">
        <v>44</v>
      </c>
      <c r="V140" s="35"/>
      <c r="W140" s="171">
        <f t="shared" si="6"/>
        <v>0</v>
      </c>
      <c r="X140" s="171">
        <v>0</v>
      </c>
      <c r="Y140" s="171">
        <f t="shared" si="7"/>
        <v>0</v>
      </c>
      <c r="Z140" s="171">
        <v>0</v>
      </c>
      <c r="AA140" s="172">
        <f t="shared" si="8"/>
        <v>0</v>
      </c>
      <c r="AR140" s="19" t="s">
        <v>155</v>
      </c>
      <c r="AT140" s="19" t="s">
        <v>151</v>
      </c>
      <c r="AU140" s="19" t="s">
        <v>129</v>
      </c>
      <c r="AY140" s="19" t="s">
        <v>150</v>
      </c>
      <c r="BE140" s="109">
        <f t="shared" si="9"/>
        <v>0</v>
      </c>
      <c r="BF140" s="109">
        <f t="shared" si="10"/>
        <v>0</v>
      </c>
      <c r="BG140" s="109">
        <f t="shared" si="11"/>
        <v>0</v>
      </c>
      <c r="BH140" s="109">
        <f t="shared" si="12"/>
        <v>0</v>
      </c>
      <c r="BI140" s="109">
        <f t="shared" si="13"/>
        <v>0</v>
      </c>
      <c r="BJ140" s="19" t="s">
        <v>129</v>
      </c>
      <c r="BK140" s="109">
        <f t="shared" si="14"/>
        <v>0</v>
      </c>
      <c r="BL140" s="19" t="s">
        <v>155</v>
      </c>
      <c r="BM140" s="19" t="s">
        <v>314</v>
      </c>
    </row>
    <row r="141" spans="2:65" s="1" customFormat="1" ht="16.5" customHeight="1">
      <c r="B141" s="34"/>
      <c r="C141" s="166" t="s">
        <v>205</v>
      </c>
      <c r="D141" s="166" t="s">
        <v>151</v>
      </c>
      <c r="E141" s="167" t="s">
        <v>194</v>
      </c>
      <c r="F141" s="237" t="s">
        <v>195</v>
      </c>
      <c r="G141" s="237"/>
      <c r="H141" s="237"/>
      <c r="I141" s="237"/>
      <c r="J141" s="168" t="s">
        <v>175</v>
      </c>
      <c r="K141" s="169">
        <v>0.19700000000000001</v>
      </c>
      <c r="L141" s="261">
        <v>0</v>
      </c>
      <c r="M141" s="262"/>
      <c r="N141" s="263">
        <f t="shared" si="5"/>
        <v>0</v>
      </c>
      <c r="O141" s="263"/>
      <c r="P141" s="263"/>
      <c r="Q141" s="263"/>
      <c r="R141" s="36"/>
      <c r="T141" s="170" t="s">
        <v>21</v>
      </c>
      <c r="U141" s="43" t="s">
        <v>44</v>
      </c>
      <c r="V141" s="35"/>
      <c r="W141" s="171">
        <f t="shared" si="6"/>
        <v>0</v>
      </c>
      <c r="X141" s="171">
        <v>0</v>
      </c>
      <c r="Y141" s="171">
        <f t="shared" si="7"/>
        <v>0</v>
      </c>
      <c r="Z141" s="171">
        <v>0</v>
      </c>
      <c r="AA141" s="172">
        <f t="shared" si="8"/>
        <v>0</v>
      </c>
      <c r="AR141" s="19" t="s">
        <v>155</v>
      </c>
      <c r="AT141" s="19" t="s">
        <v>151</v>
      </c>
      <c r="AU141" s="19" t="s">
        <v>129</v>
      </c>
      <c r="AY141" s="19" t="s">
        <v>150</v>
      </c>
      <c r="BE141" s="109">
        <f t="shared" si="9"/>
        <v>0</v>
      </c>
      <c r="BF141" s="109">
        <f t="shared" si="10"/>
        <v>0</v>
      </c>
      <c r="BG141" s="109">
        <f t="shared" si="11"/>
        <v>0</v>
      </c>
      <c r="BH141" s="109">
        <f t="shared" si="12"/>
        <v>0</v>
      </c>
      <c r="BI141" s="109">
        <f t="shared" si="13"/>
        <v>0</v>
      </c>
      <c r="BJ141" s="19" t="s">
        <v>129</v>
      </c>
      <c r="BK141" s="109">
        <f t="shared" si="14"/>
        <v>0</v>
      </c>
      <c r="BL141" s="19" t="s">
        <v>155</v>
      </c>
      <c r="BM141" s="19" t="s">
        <v>315</v>
      </c>
    </row>
    <row r="142" spans="2:65" s="9" customFormat="1" ht="37.35" customHeight="1">
      <c r="B142" s="155"/>
      <c r="C142" s="156"/>
      <c r="D142" s="157" t="s">
        <v>122</v>
      </c>
      <c r="E142" s="157"/>
      <c r="F142" s="157"/>
      <c r="G142" s="157"/>
      <c r="H142" s="157"/>
      <c r="I142" s="157"/>
      <c r="J142" s="157"/>
      <c r="K142" s="157"/>
      <c r="L142" s="157"/>
      <c r="M142" s="157"/>
      <c r="N142" s="272">
        <f>BK142</f>
        <v>0</v>
      </c>
      <c r="O142" s="273"/>
      <c r="P142" s="273"/>
      <c r="Q142" s="273"/>
      <c r="R142" s="158"/>
      <c r="T142" s="159"/>
      <c r="U142" s="156"/>
      <c r="V142" s="156"/>
      <c r="W142" s="160">
        <f>W143+W153</f>
        <v>0</v>
      </c>
      <c r="X142" s="156"/>
      <c r="Y142" s="160">
        <f>Y143+Y153</f>
        <v>1.4687491999999998</v>
      </c>
      <c r="Z142" s="156"/>
      <c r="AA142" s="161">
        <f>AA143+AA153</f>
        <v>0</v>
      </c>
      <c r="AR142" s="162" t="s">
        <v>129</v>
      </c>
      <c r="AT142" s="163" t="s">
        <v>76</v>
      </c>
      <c r="AU142" s="163" t="s">
        <v>77</v>
      </c>
      <c r="AY142" s="162" t="s">
        <v>150</v>
      </c>
      <c r="BK142" s="164">
        <f>BK143+BK153</f>
        <v>0</v>
      </c>
    </row>
    <row r="143" spans="2:65" s="9" customFormat="1" ht="19.899999999999999" customHeight="1">
      <c r="B143" s="155"/>
      <c r="C143" s="156"/>
      <c r="D143" s="165" t="s">
        <v>123</v>
      </c>
      <c r="E143" s="165"/>
      <c r="F143" s="165"/>
      <c r="G143" s="165"/>
      <c r="H143" s="165"/>
      <c r="I143" s="165"/>
      <c r="J143" s="165"/>
      <c r="K143" s="165"/>
      <c r="L143" s="165"/>
      <c r="M143" s="165"/>
      <c r="N143" s="264">
        <f>BK143</f>
        <v>0</v>
      </c>
      <c r="O143" s="265"/>
      <c r="P143" s="265"/>
      <c r="Q143" s="265"/>
      <c r="R143" s="158"/>
      <c r="T143" s="159"/>
      <c r="U143" s="156"/>
      <c r="V143" s="156"/>
      <c r="W143" s="160">
        <f>SUM(W144:W152)</f>
        <v>0</v>
      </c>
      <c r="X143" s="156"/>
      <c r="Y143" s="160">
        <f>SUM(Y144:Y152)</f>
        <v>1.4195263999999999</v>
      </c>
      <c r="Z143" s="156"/>
      <c r="AA143" s="161">
        <f>SUM(AA144:AA152)</f>
        <v>0</v>
      </c>
      <c r="AR143" s="162" t="s">
        <v>129</v>
      </c>
      <c r="AT143" s="163" t="s">
        <v>76</v>
      </c>
      <c r="AU143" s="163" t="s">
        <v>85</v>
      </c>
      <c r="AY143" s="162" t="s">
        <v>150</v>
      </c>
      <c r="BK143" s="164">
        <f>SUM(BK144:BK152)</f>
        <v>0</v>
      </c>
    </row>
    <row r="144" spans="2:65" s="1" customFormat="1" ht="25.5" customHeight="1">
      <c r="B144" s="34"/>
      <c r="C144" s="166" t="s">
        <v>209</v>
      </c>
      <c r="D144" s="166" t="s">
        <v>151</v>
      </c>
      <c r="E144" s="167" t="s">
        <v>198</v>
      </c>
      <c r="F144" s="237" t="s">
        <v>199</v>
      </c>
      <c r="G144" s="237"/>
      <c r="H144" s="237"/>
      <c r="I144" s="237"/>
      <c r="J144" s="168" t="s">
        <v>169</v>
      </c>
      <c r="K144" s="169">
        <v>55.44</v>
      </c>
      <c r="L144" s="261">
        <v>0</v>
      </c>
      <c r="M144" s="262"/>
      <c r="N144" s="263">
        <f t="shared" ref="N144:N152" si="15">ROUND(L144*K144,2)</f>
        <v>0</v>
      </c>
      <c r="O144" s="263"/>
      <c r="P144" s="263"/>
      <c r="Q144" s="263"/>
      <c r="R144" s="36"/>
      <c r="T144" s="170" t="s">
        <v>21</v>
      </c>
      <c r="U144" s="43" t="s">
        <v>44</v>
      </c>
      <c r="V144" s="35"/>
      <c r="W144" s="171">
        <f t="shared" ref="W144:W152" si="16">V144*K144</f>
        <v>0</v>
      </c>
      <c r="X144" s="171">
        <v>0</v>
      </c>
      <c r="Y144" s="171">
        <f t="shared" ref="Y144:Y152" si="17">X144*K144</f>
        <v>0</v>
      </c>
      <c r="Z144" s="171">
        <v>0</v>
      </c>
      <c r="AA144" s="172">
        <f t="shared" ref="AA144:AA152" si="18">Z144*K144</f>
        <v>0</v>
      </c>
      <c r="AR144" s="19" t="s">
        <v>165</v>
      </c>
      <c r="AT144" s="19" t="s">
        <v>151</v>
      </c>
      <c r="AU144" s="19" t="s">
        <v>129</v>
      </c>
      <c r="AY144" s="19" t="s">
        <v>150</v>
      </c>
      <c r="BE144" s="109">
        <f t="shared" ref="BE144:BE152" si="19">IF(U144="základná",N144,0)</f>
        <v>0</v>
      </c>
      <c r="BF144" s="109">
        <f t="shared" ref="BF144:BF152" si="20">IF(U144="znížená",N144,0)</f>
        <v>0</v>
      </c>
      <c r="BG144" s="109">
        <f t="shared" ref="BG144:BG152" si="21">IF(U144="zákl. prenesená",N144,0)</f>
        <v>0</v>
      </c>
      <c r="BH144" s="109">
        <f t="shared" ref="BH144:BH152" si="22">IF(U144="zníž. prenesená",N144,0)</f>
        <v>0</v>
      </c>
      <c r="BI144" s="109">
        <f t="shared" ref="BI144:BI152" si="23">IF(U144="nulová",N144,0)</f>
        <v>0</v>
      </c>
      <c r="BJ144" s="19" t="s">
        <v>129</v>
      </c>
      <c r="BK144" s="109">
        <f t="shared" ref="BK144:BK152" si="24">ROUND(L144*K144,2)</f>
        <v>0</v>
      </c>
      <c r="BL144" s="19" t="s">
        <v>165</v>
      </c>
      <c r="BM144" s="19" t="s">
        <v>316</v>
      </c>
    </row>
    <row r="145" spans="2:65" s="1" customFormat="1" ht="25.5" customHeight="1">
      <c r="B145" s="34"/>
      <c r="C145" s="166" t="s">
        <v>216</v>
      </c>
      <c r="D145" s="166" t="s">
        <v>151</v>
      </c>
      <c r="E145" s="167" t="s">
        <v>202</v>
      </c>
      <c r="F145" s="237" t="s">
        <v>203</v>
      </c>
      <c r="G145" s="237"/>
      <c r="H145" s="237"/>
      <c r="I145" s="237"/>
      <c r="J145" s="168" t="s">
        <v>169</v>
      </c>
      <c r="K145" s="169">
        <v>55.44</v>
      </c>
      <c r="L145" s="261">
        <v>0</v>
      </c>
      <c r="M145" s="262"/>
      <c r="N145" s="263">
        <f t="shared" si="15"/>
        <v>0</v>
      </c>
      <c r="O145" s="263"/>
      <c r="P145" s="263"/>
      <c r="Q145" s="263"/>
      <c r="R145" s="36"/>
      <c r="T145" s="170" t="s">
        <v>21</v>
      </c>
      <c r="U145" s="43" t="s">
        <v>44</v>
      </c>
      <c r="V145" s="35"/>
      <c r="W145" s="171">
        <f t="shared" si="16"/>
        <v>0</v>
      </c>
      <c r="X145" s="171">
        <v>0</v>
      </c>
      <c r="Y145" s="171">
        <f t="shared" si="17"/>
        <v>0</v>
      </c>
      <c r="Z145" s="171">
        <v>0</v>
      </c>
      <c r="AA145" s="172">
        <f t="shared" si="18"/>
        <v>0</v>
      </c>
      <c r="AR145" s="19" t="s">
        <v>165</v>
      </c>
      <c r="AT145" s="19" t="s">
        <v>151</v>
      </c>
      <c r="AU145" s="19" t="s">
        <v>129</v>
      </c>
      <c r="AY145" s="19" t="s">
        <v>150</v>
      </c>
      <c r="BE145" s="109">
        <f t="shared" si="19"/>
        <v>0</v>
      </c>
      <c r="BF145" s="109">
        <f t="shared" si="20"/>
        <v>0</v>
      </c>
      <c r="BG145" s="109">
        <f t="shared" si="21"/>
        <v>0</v>
      </c>
      <c r="BH145" s="109">
        <f t="shared" si="22"/>
        <v>0</v>
      </c>
      <c r="BI145" s="109">
        <f t="shared" si="23"/>
        <v>0</v>
      </c>
      <c r="BJ145" s="19" t="s">
        <v>129</v>
      </c>
      <c r="BK145" s="109">
        <f t="shared" si="24"/>
        <v>0</v>
      </c>
      <c r="BL145" s="19" t="s">
        <v>165</v>
      </c>
      <c r="BM145" s="19" t="s">
        <v>317</v>
      </c>
    </row>
    <row r="146" spans="2:65" s="1" customFormat="1" ht="25.5" customHeight="1">
      <c r="B146" s="34"/>
      <c r="C146" s="166" t="s">
        <v>165</v>
      </c>
      <c r="D146" s="166" t="s">
        <v>151</v>
      </c>
      <c r="E146" s="167" t="s">
        <v>206</v>
      </c>
      <c r="F146" s="237" t="s">
        <v>207</v>
      </c>
      <c r="G146" s="237"/>
      <c r="H146" s="237"/>
      <c r="I146" s="237"/>
      <c r="J146" s="168" t="s">
        <v>169</v>
      </c>
      <c r="K146" s="169">
        <v>55.44</v>
      </c>
      <c r="L146" s="261">
        <v>0</v>
      </c>
      <c r="M146" s="262"/>
      <c r="N146" s="263">
        <f t="shared" si="15"/>
        <v>0</v>
      </c>
      <c r="O146" s="263"/>
      <c r="P146" s="263"/>
      <c r="Q146" s="263"/>
      <c r="R146" s="36"/>
      <c r="T146" s="170" t="s">
        <v>21</v>
      </c>
      <c r="U146" s="43" t="s">
        <v>44</v>
      </c>
      <c r="V146" s="35"/>
      <c r="W146" s="171">
        <f t="shared" si="16"/>
        <v>0</v>
      </c>
      <c r="X146" s="171">
        <v>8.0000000000000007E-5</v>
      </c>
      <c r="Y146" s="171">
        <f t="shared" si="17"/>
        <v>4.4352000000000003E-3</v>
      </c>
      <c r="Z146" s="171">
        <v>0</v>
      </c>
      <c r="AA146" s="172">
        <f t="shared" si="18"/>
        <v>0</v>
      </c>
      <c r="AR146" s="19" t="s">
        <v>165</v>
      </c>
      <c r="AT146" s="19" t="s">
        <v>151</v>
      </c>
      <c r="AU146" s="19" t="s">
        <v>129</v>
      </c>
      <c r="AY146" s="19" t="s">
        <v>150</v>
      </c>
      <c r="BE146" s="109">
        <f t="shared" si="19"/>
        <v>0</v>
      </c>
      <c r="BF146" s="109">
        <f t="shared" si="20"/>
        <v>0</v>
      </c>
      <c r="BG146" s="109">
        <f t="shared" si="21"/>
        <v>0</v>
      </c>
      <c r="BH146" s="109">
        <f t="shared" si="22"/>
        <v>0</v>
      </c>
      <c r="BI146" s="109">
        <f t="shared" si="23"/>
        <v>0</v>
      </c>
      <c r="BJ146" s="19" t="s">
        <v>129</v>
      </c>
      <c r="BK146" s="109">
        <f t="shared" si="24"/>
        <v>0</v>
      </c>
      <c r="BL146" s="19" t="s">
        <v>165</v>
      </c>
      <c r="BM146" s="19" t="s">
        <v>318</v>
      </c>
    </row>
    <row r="147" spans="2:65" s="1" customFormat="1" ht="25.5" customHeight="1">
      <c r="B147" s="34"/>
      <c r="C147" s="181" t="s">
        <v>223</v>
      </c>
      <c r="D147" s="181" t="s">
        <v>210</v>
      </c>
      <c r="E147" s="182" t="s">
        <v>211</v>
      </c>
      <c r="F147" s="269" t="s">
        <v>212</v>
      </c>
      <c r="G147" s="269"/>
      <c r="H147" s="269"/>
      <c r="I147" s="269"/>
      <c r="J147" s="183" t="s">
        <v>213</v>
      </c>
      <c r="K147" s="184">
        <v>8.3160000000000007</v>
      </c>
      <c r="L147" s="270">
        <v>0</v>
      </c>
      <c r="M147" s="271"/>
      <c r="N147" s="268">
        <f t="shared" si="15"/>
        <v>0</v>
      </c>
      <c r="O147" s="263"/>
      <c r="P147" s="263"/>
      <c r="Q147" s="263"/>
      <c r="R147" s="36"/>
      <c r="T147" s="170" t="s">
        <v>21</v>
      </c>
      <c r="U147" s="43" t="s">
        <v>44</v>
      </c>
      <c r="V147" s="35"/>
      <c r="W147" s="171">
        <f t="shared" si="16"/>
        <v>0</v>
      </c>
      <c r="X147" s="171">
        <v>1E-3</v>
      </c>
      <c r="Y147" s="171">
        <f t="shared" si="17"/>
        <v>8.3160000000000005E-3</v>
      </c>
      <c r="Z147" s="171">
        <v>0</v>
      </c>
      <c r="AA147" s="172">
        <f t="shared" si="18"/>
        <v>0</v>
      </c>
      <c r="AR147" s="19" t="s">
        <v>214</v>
      </c>
      <c r="AT147" s="19" t="s">
        <v>210</v>
      </c>
      <c r="AU147" s="19" t="s">
        <v>129</v>
      </c>
      <c r="AY147" s="19" t="s">
        <v>150</v>
      </c>
      <c r="BE147" s="109">
        <f t="shared" si="19"/>
        <v>0</v>
      </c>
      <c r="BF147" s="109">
        <f t="shared" si="20"/>
        <v>0</v>
      </c>
      <c r="BG147" s="109">
        <f t="shared" si="21"/>
        <v>0</v>
      </c>
      <c r="BH147" s="109">
        <f t="shared" si="22"/>
        <v>0</v>
      </c>
      <c r="BI147" s="109">
        <f t="shared" si="23"/>
        <v>0</v>
      </c>
      <c r="BJ147" s="19" t="s">
        <v>129</v>
      </c>
      <c r="BK147" s="109">
        <f t="shared" si="24"/>
        <v>0</v>
      </c>
      <c r="BL147" s="19" t="s">
        <v>165</v>
      </c>
      <c r="BM147" s="19" t="s">
        <v>319</v>
      </c>
    </row>
    <row r="148" spans="2:65" s="1" customFormat="1" ht="25.5" customHeight="1">
      <c r="B148" s="34"/>
      <c r="C148" s="166" t="s">
        <v>227</v>
      </c>
      <c r="D148" s="166" t="s">
        <v>151</v>
      </c>
      <c r="E148" s="167" t="s">
        <v>217</v>
      </c>
      <c r="F148" s="237" t="s">
        <v>218</v>
      </c>
      <c r="G148" s="237"/>
      <c r="H148" s="237"/>
      <c r="I148" s="237"/>
      <c r="J148" s="168" t="s">
        <v>169</v>
      </c>
      <c r="K148" s="169">
        <v>55.44</v>
      </c>
      <c r="L148" s="261">
        <v>0</v>
      </c>
      <c r="M148" s="262"/>
      <c r="N148" s="263">
        <f t="shared" si="15"/>
        <v>0</v>
      </c>
      <c r="O148" s="263"/>
      <c r="P148" s="263"/>
      <c r="Q148" s="263"/>
      <c r="R148" s="36"/>
      <c r="T148" s="170" t="s">
        <v>21</v>
      </c>
      <c r="U148" s="43" t="s">
        <v>44</v>
      </c>
      <c r="V148" s="35"/>
      <c r="W148" s="171">
        <f t="shared" si="16"/>
        <v>0</v>
      </c>
      <c r="X148" s="171">
        <v>7.4999999999999997E-3</v>
      </c>
      <c r="Y148" s="171">
        <f t="shared" si="17"/>
        <v>0.41579999999999995</v>
      </c>
      <c r="Z148" s="171">
        <v>0</v>
      </c>
      <c r="AA148" s="172">
        <f t="shared" si="18"/>
        <v>0</v>
      </c>
      <c r="AR148" s="19" t="s">
        <v>165</v>
      </c>
      <c r="AT148" s="19" t="s">
        <v>151</v>
      </c>
      <c r="AU148" s="19" t="s">
        <v>129</v>
      </c>
      <c r="AY148" s="19" t="s">
        <v>150</v>
      </c>
      <c r="BE148" s="109">
        <f t="shared" si="19"/>
        <v>0</v>
      </c>
      <c r="BF148" s="109">
        <f t="shared" si="20"/>
        <v>0</v>
      </c>
      <c r="BG148" s="109">
        <f t="shared" si="21"/>
        <v>0</v>
      </c>
      <c r="BH148" s="109">
        <f t="shared" si="22"/>
        <v>0</v>
      </c>
      <c r="BI148" s="109">
        <f t="shared" si="23"/>
        <v>0</v>
      </c>
      <c r="BJ148" s="19" t="s">
        <v>129</v>
      </c>
      <c r="BK148" s="109">
        <f t="shared" si="24"/>
        <v>0</v>
      </c>
      <c r="BL148" s="19" t="s">
        <v>165</v>
      </c>
      <c r="BM148" s="19" t="s">
        <v>320</v>
      </c>
    </row>
    <row r="149" spans="2:65" s="1" customFormat="1" ht="25.5" customHeight="1">
      <c r="B149" s="34"/>
      <c r="C149" s="181" t="s">
        <v>231</v>
      </c>
      <c r="D149" s="181" t="s">
        <v>210</v>
      </c>
      <c r="E149" s="182" t="s">
        <v>220</v>
      </c>
      <c r="F149" s="269" t="s">
        <v>221</v>
      </c>
      <c r="G149" s="269"/>
      <c r="H149" s="269"/>
      <c r="I149" s="269"/>
      <c r="J149" s="183" t="s">
        <v>213</v>
      </c>
      <c r="K149" s="184">
        <v>415.8</v>
      </c>
      <c r="L149" s="270">
        <v>0</v>
      </c>
      <c r="M149" s="271"/>
      <c r="N149" s="268">
        <f t="shared" si="15"/>
        <v>0</v>
      </c>
      <c r="O149" s="263"/>
      <c r="P149" s="263"/>
      <c r="Q149" s="263"/>
      <c r="R149" s="36"/>
      <c r="T149" s="170" t="s">
        <v>21</v>
      </c>
      <c r="U149" s="43" t="s">
        <v>44</v>
      </c>
      <c r="V149" s="35"/>
      <c r="W149" s="171">
        <f t="shared" si="16"/>
        <v>0</v>
      </c>
      <c r="X149" s="171">
        <v>1E-3</v>
      </c>
      <c r="Y149" s="171">
        <f t="shared" si="17"/>
        <v>0.4158</v>
      </c>
      <c r="Z149" s="171">
        <v>0</v>
      </c>
      <c r="AA149" s="172">
        <f t="shared" si="18"/>
        <v>0</v>
      </c>
      <c r="AR149" s="19" t="s">
        <v>214</v>
      </c>
      <c r="AT149" s="19" t="s">
        <v>210</v>
      </c>
      <c r="AU149" s="19" t="s">
        <v>129</v>
      </c>
      <c r="AY149" s="19" t="s">
        <v>150</v>
      </c>
      <c r="BE149" s="109">
        <f t="shared" si="19"/>
        <v>0</v>
      </c>
      <c r="BF149" s="109">
        <f t="shared" si="20"/>
        <v>0</v>
      </c>
      <c r="BG149" s="109">
        <f t="shared" si="21"/>
        <v>0</v>
      </c>
      <c r="BH149" s="109">
        <f t="shared" si="22"/>
        <v>0</v>
      </c>
      <c r="BI149" s="109">
        <f t="shared" si="23"/>
        <v>0</v>
      </c>
      <c r="BJ149" s="19" t="s">
        <v>129</v>
      </c>
      <c r="BK149" s="109">
        <f t="shared" si="24"/>
        <v>0</v>
      </c>
      <c r="BL149" s="19" t="s">
        <v>165</v>
      </c>
      <c r="BM149" s="19" t="s">
        <v>321</v>
      </c>
    </row>
    <row r="150" spans="2:65" s="1" customFormat="1" ht="38.25" customHeight="1">
      <c r="B150" s="34"/>
      <c r="C150" s="166" t="s">
        <v>10</v>
      </c>
      <c r="D150" s="166" t="s">
        <v>151</v>
      </c>
      <c r="E150" s="167" t="s">
        <v>224</v>
      </c>
      <c r="F150" s="237" t="s">
        <v>225</v>
      </c>
      <c r="G150" s="237"/>
      <c r="H150" s="237"/>
      <c r="I150" s="237"/>
      <c r="J150" s="168" t="s">
        <v>169</v>
      </c>
      <c r="K150" s="169">
        <v>55.44</v>
      </c>
      <c r="L150" s="261">
        <v>0</v>
      </c>
      <c r="M150" s="262"/>
      <c r="N150" s="263">
        <f t="shared" si="15"/>
        <v>0</v>
      </c>
      <c r="O150" s="263"/>
      <c r="P150" s="263"/>
      <c r="Q150" s="263"/>
      <c r="R150" s="36"/>
      <c r="T150" s="170" t="s">
        <v>21</v>
      </c>
      <c r="U150" s="43" t="s">
        <v>44</v>
      </c>
      <c r="V150" s="35"/>
      <c r="W150" s="171">
        <f t="shared" si="16"/>
        <v>0</v>
      </c>
      <c r="X150" s="171">
        <v>9.8300000000000002E-3</v>
      </c>
      <c r="Y150" s="171">
        <f t="shared" si="17"/>
        <v>0.54497519999999999</v>
      </c>
      <c r="Z150" s="171">
        <v>0</v>
      </c>
      <c r="AA150" s="172">
        <f t="shared" si="18"/>
        <v>0</v>
      </c>
      <c r="AR150" s="19" t="s">
        <v>165</v>
      </c>
      <c r="AT150" s="19" t="s">
        <v>151</v>
      </c>
      <c r="AU150" s="19" t="s">
        <v>129</v>
      </c>
      <c r="AY150" s="19" t="s">
        <v>150</v>
      </c>
      <c r="BE150" s="109">
        <f t="shared" si="19"/>
        <v>0</v>
      </c>
      <c r="BF150" s="109">
        <f t="shared" si="20"/>
        <v>0</v>
      </c>
      <c r="BG150" s="109">
        <f t="shared" si="21"/>
        <v>0</v>
      </c>
      <c r="BH150" s="109">
        <f t="shared" si="22"/>
        <v>0</v>
      </c>
      <c r="BI150" s="109">
        <f t="shared" si="23"/>
        <v>0</v>
      </c>
      <c r="BJ150" s="19" t="s">
        <v>129</v>
      </c>
      <c r="BK150" s="109">
        <f t="shared" si="24"/>
        <v>0</v>
      </c>
      <c r="BL150" s="19" t="s">
        <v>165</v>
      </c>
      <c r="BM150" s="19" t="s">
        <v>322</v>
      </c>
    </row>
    <row r="151" spans="2:65" s="1" customFormat="1" ht="25.5" customHeight="1">
      <c r="B151" s="34"/>
      <c r="C151" s="166" t="s">
        <v>239</v>
      </c>
      <c r="D151" s="166" t="s">
        <v>151</v>
      </c>
      <c r="E151" s="167" t="s">
        <v>228</v>
      </c>
      <c r="F151" s="237" t="s">
        <v>229</v>
      </c>
      <c r="G151" s="237"/>
      <c r="H151" s="237"/>
      <c r="I151" s="237"/>
      <c r="J151" s="168" t="s">
        <v>154</v>
      </c>
      <c r="K151" s="169">
        <v>30.2</v>
      </c>
      <c r="L151" s="261">
        <v>0</v>
      </c>
      <c r="M151" s="262"/>
      <c r="N151" s="263">
        <f t="shared" si="15"/>
        <v>0</v>
      </c>
      <c r="O151" s="263"/>
      <c r="P151" s="263"/>
      <c r="Q151" s="263"/>
      <c r="R151" s="36"/>
      <c r="T151" s="170" t="s">
        <v>21</v>
      </c>
      <c r="U151" s="43" t="s">
        <v>44</v>
      </c>
      <c r="V151" s="35"/>
      <c r="W151" s="171">
        <f t="shared" si="16"/>
        <v>0</v>
      </c>
      <c r="X151" s="171">
        <v>1E-3</v>
      </c>
      <c r="Y151" s="171">
        <f t="shared" si="17"/>
        <v>3.0200000000000001E-2</v>
      </c>
      <c r="Z151" s="171">
        <v>0</v>
      </c>
      <c r="AA151" s="172">
        <f t="shared" si="18"/>
        <v>0</v>
      </c>
      <c r="AR151" s="19" t="s">
        <v>165</v>
      </c>
      <c r="AT151" s="19" t="s">
        <v>151</v>
      </c>
      <c r="AU151" s="19" t="s">
        <v>129</v>
      </c>
      <c r="AY151" s="19" t="s">
        <v>150</v>
      </c>
      <c r="BE151" s="109">
        <f t="shared" si="19"/>
        <v>0</v>
      </c>
      <c r="BF151" s="109">
        <f t="shared" si="20"/>
        <v>0</v>
      </c>
      <c r="BG151" s="109">
        <f t="shared" si="21"/>
        <v>0</v>
      </c>
      <c r="BH151" s="109">
        <f t="shared" si="22"/>
        <v>0</v>
      </c>
      <c r="BI151" s="109">
        <f t="shared" si="23"/>
        <v>0</v>
      </c>
      <c r="BJ151" s="19" t="s">
        <v>129</v>
      </c>
      <c r="BK151" s="109">
        <f t="shared" si="24"/>
        <v>0</v>
      </c>
      <c r="BL151" s="19" t="s">
        <v>165</v>
      </c>
      <c r="BM151" s="19" t="s">
        <v>323</v>
      </c>
    </row>
    <row r="152" spans="2:65" s="1" customFormat="1" ht="25.5" customHeight="1">
      <c r="B152" s="34"/>
      <c r="C152" s="166" t="s">
        <v>243</v>
      </c>
      <c r="D152" s="166" t="s">
        <v>151</v>
      </c>
      <c r="E152" s="167" t="s">
        <v>232</v>
      </c>
      <c r="F152" s="237" t="s">
        <v>233</v>
      </c>
      <c r="G152" s="237"/>
      <c r="H152" s="237"/>
      <c r="I152" s="237"/>
      <c r="J152" s="168" t="s">
        <v>175</v>
      </c>
      <c r="K152" s="169">
        <v>1.42</v>
      </c>
      <c r="L152" s="261">
        <v>0</v>
      </c>
      <c r="M152" s="262"/>
      <c r="N152" s="263">
        <f t="shared" si="15"/>
        <v>0</v>
      </c>
      <c r="O152" s="263"/>
      <c r="P152" s="263"/>
      <c r="Q152" s="263"/>
      <c r="R152" s="36"/>
      <c r="T152" s="170" t="s">
        <v>21</v>
      </c>
      <c r="U152" s="43" t="s">
        <v>44</v>
      </c>
      <c r="V152" s="35"/>
      <c r="W152" s="171">
        <f t="shared" si="16"/>
        <v>0</v>
      </c>
      <c r="X152" s="171">
        <v>0</v>
      </c>
      <c r="Y152" s="171">
        <f t="shared" si="17"/>
        <v>0</v>
      </c>
      <c r="Z152" s="171">
        <v>0</v>
      </c>
      <c r="AA152" s="172">
        <f t="shared" si="18"/>
        <v>0</v>
      </c>
      <c r="AR152" s="19" t="s">
        <v>165</v>
      </c>
      <c r="AT152" s="19" t="s">
        <v>151</v>
      </c>
      <c r="AU152" s="19" t="s">
        <v>129</v>
      </c>
      <c r="AY152" s="19" t="s">
        <v>150</v>
      </c>
      <c r="BE152" s="109">
        <f t="shared" si="19"/>
        <v>0</v>
      </c>
      <c r="BF152" s="109">
        <f t="shared" si="20"/>
        <v>0</v>
      </c>
      <c r="BG152" s="109">
        <f t="shared" si="21"/>
        <v>0</v>
      </c>
      <c r="BH152" s="109">
        <f t="shared" si="22"/>
        <v>0</v>
      </c>
      <c r="BI152" s="109">
        <f t="shared" si="23"/>
        <v>0</v>
      </c>
      <c r="BJ152" s="19" t="s">
        <v>129</v>
      </c>
      <c r="BK152" s="109">
        <f t="shared" si="24"/>
        <v>0</v>
      </c>
      <c r="BL152" s="19" t="s">
        <v>165</v>
      </c>
      <c r="BM152" s="19" t="s">
        <v>324</v>
      </c>
    </row>
    <row r="153" spans="2:65" s="9" customFormat="1" ht="29.85" customHeight="1">
      <c r="B153" s="155"/>
      <c r="C153" s="156"/>
      <c r="D153" s="165" t="s">
        <v>124</v>
      </c>
      <c r="E153" s="165"/>
      <c r="F153" s="165"/>
      <c r="G153" s="165"/>
      <c r="H153" s="165"/>
      <c r="I153" s="165"/>
      <c r="J153" s="165"/>
      <c r="K153" s="165"/>
      <c r="L153" s="165"/>
      <c r="M153" s="165"/>
      <c r="N153" s="266">
        <f>BK153</f>
        <v>0</v>
      </c>
      <c r="O153" s="267"/>
      <c r="P153" s="267"/>
      <c r="Q153" s="267"/>
      <c r="R153" s="158"/>
      <c r="T153" s="159"/>
      <c r="U153" s="156"/>
      <c r="V153" s="156"/>
      <c r="W153" s="160">
        <f>SUM(W154:W160)</f>
        <v>0</v>
      </c>
      <c r="X153" s="156"/>
      <c r="Y153" s="160">
        <f>SUM(Y154:Y160)</f>
        <v>4.9222800000000004E-2</v>
      </c>
      <c r="Z153" s="156"/>
      <c r="AA153" s="161">
        <f>SUM(AA154:AA160)</f>
        <v>0</v>
      </c>
      <c r="AR153" s="162" t="s">
        <v>129</v>
      </c>
      <c r="AT153" s="163" t="s">
        <v>76</v>
      </c>
      <c r="AU153" s="163" t="s">
        <v>85</v>
      </c>
      <c r="AY153" s="162" t="s">
        <v>150</v>
      </c>
      <c r="BK153" s="164">
        <f>SUM(BK154:BK160)</f>
        <v>0</v>
      </c>
    </row>
    <row r="154" spans="2:65" s="1" customFormat="1" ht="25.5" customHeight="1">
      <c r="B154" s="34"/>
      <c r="C154" s="166" t="s">
        <v>247</v>
      </c>
      <c r="D154" s="166" t="s">
        <v>151</v>
      </c>
      <c r="E154" s="167" t="s">
        <v>235</v>
      </c>
      <c r="F154" s="237" t="s">
        <v>236</v>
      </c>
      <c r="G154" s="237"/>
      <c r="H154" s="237"/>
      <c r="I154" s="237"/>
      <c r="J154" s="168" t="s">
        <v>169</v>
      </c>
      <c r="K154" s="169">
        <v>136.62</v>
      </c>
      <c r="L154" s="261">
        <v>0</v>
      </c>
      <c r="M154" s="262"/>
      <c r="N154" s="263">
        <f>ROUND(L154*K154,2)</f>
        <v>0</v>
      </c>
      <c r="O154" s="263"/>
      <c r="P154" s="263"/>
      <c r="Q154" s="263"/>
      <c r="R154" s="36"/>
      <c r="T154" s="170" t="s">
        <v>21</v>
      </c>
      <c r="U154" s="43" t="s">
        <v>44</v>
      </c>
      <c r="V154" s="35"/>
      <c r="W154" s="171">
        <f>V154*K154</f>
        <v>0</v>
      </c>
      <c r="X154" s="171">
        <v>0</v>
      </c>
      <c r="Y154" s="171">
        <f>X154*K154</f>
        <v>0</v>
      </c>
      <c r="Z154" s="171">
        <v>0</v>
      </c>
      <c r="AA154" s="172">
        <f>Z154*K154</f>
        <v>0</v>
      </c>
      <c r="AR154" s="19" t="s">
        <v>165</v>
      </c>
      <c r="AT154" s="19" t="s">
        <v>151</v>
      </c>
      <c r="AU154" s="19" t="s">
        <v>129</v>
      </c>
      <c r="AY154" s="19" t="s">
        <v>150</v>
      </c>
      <c r="BE154" s="109">
        <f>IF(U154="základná",N154,0)</f>
        <v>0</v>
      </c>
      <c r="BF154" s="109">
        <f>IF(U154="znížená",N154,0)</f>
        <v>0</v>
      </c>
      <c r="BG154" s="109">
        <f>IF(U154="zákl. prenesená",N154,0)</f>
        <v>0</v>
      </c>
      <c r="BH154" s="109">
        <f>IF(U154="zníž. prenesená",N154,0)</f>
        <v>0</v>
      </c>
      <c r="BI154" s="109">
        <f>IF(U154="nulová",N154,0)</f>
        <v>0</v>
      </c>
      <c r="BJ154" s="19" t="s">
        <v>129</v>
      </c>
      <c r="BK154" s="109">
        <f>ROUND(L154*K154,2)</f>
        <v>0</v>
      </c>
      <c r="BL154" s="19" t="s">
        <v>165</v>
      </c>
      <c r="BM154" s="19" t="s">
        <v>325</v>
      </c>
    </row>
    <row r="155" spans="2:65" s="10" customFormat="1" ht="16.5" customHeight="1">
      <c r="B155" s="173"/>
      <c r="C155" s="174"/>
      <c r="D155" s="174"/>
      <c r="E155" s="175" t="s">
        <v>21</v>
      </c>
      <c r="F155" s="238" t="s">
        <v>292</v>
      </c>
      <c r="G155" s="239"/>
      <c r="H155" s="239"/>
      <c r="I155" s="239"/>
      <c r="J155" s="174"/>
      <c r="K155" s="176">
        <v>136.62</v>
      </c>
      <c r="L155" s="174"/>
      <c r="M155" s="174"/>
      <c r="N155" s="174"/>
      <c r="O155" s="174"/>
      <c r="P155" s="174"/>
      <c r="Q155" s="174"/>
      <c r="R155" s="177"/>
      <c r="T155" s="178"/>
      <c r="U155" s="174"/>
      <c r="V155" s="174"/>
      <c r="W155" s="174"/>
      <c r="X155" s="174"/>
      <c r="Y155" s="174"/>
      <c r="Z155" s="174"/>
      <c r="AA155" s="179"/>
      <c r="AT155" s="180" t="s">
        <v>158</v>
      </c>
      <c r="AU155" s="180" t="s">
        <v>129</v>
      </c>
      <c r="AV155" s="10" t="s">
        <v>129</v>
      </c>
      <c r="AW155" s="10" t="s">
        <v>34</v>
      </c>
      <c r="AX155" s="10" t="s">
        <v>85</v>
      </c>
      <c r="AY155" s="180" t="s">
        <v>150</v>
      </c>
    </row>
    <row r="156" spans="2:65" s="1" customFormat="1" ht="25.5" customHeight="1">
      <c r="B156" s="34"/>
      <c r="C156" s="166" t="s">
        <v>252</v>
      </c>
      <c r="D156" s="166" t="s">
        <v>151</v>
      </c>
      <c r="E156" s="167" t="s">
        <v>240</v>
      </c>
      <c r="F156" s="237" t="s">
        <v>241</v>
      </c>
      <c r="G156" s="237"/>
      <c r="H156" s="237"/>
      <c r="I156" s="237"/>
      <c r="J156" s="168" t="s">
        <v>169</v>
      </c>
      <c r="K156" s="169">
        <v>136.62</v>
      </c>
      <c r="L156" s="261">
        <v>0</v>
      </c>
      <c r="M156" s="262"/>
      <c r="N156" s="263">
        <f>ROUND(L156*K156,2)</f>
        <v>0</v>
      </c>
      <c r="O156" s="263"/>
      <c r="P156" s="263"/>
      <c r="Q156" s="263"/>
      <c r="R156" s="36"/>
      <c r="T156" s="170" t="s">
        <v>21</v>
      </c>
      <c r="U156" s="43" t="s">
        <v>44</v>
      </c>
      <c r="V156" s="35"/>
      <c r="W156" s="171">
        <f>V156*K156</f>
        <v>0</v>
      </c>
      <c r="X156" s="171">
        <v>1E-4</v>
      </c>
      <c r="Y156" s="171">
        <f>X156*K156</f>
        <v>1.3662000000000001E-2</v>
      </c>
      <c r="Z156" s="171">
        <v>0</v>
      </c>
      <c r="AA156" s="172">
        <f>Z156*K156</f>
        <v>0</v>
      </c>
      <c r="AR156" s="19" t="s">
        <v>165</v>
      </c>
      <c r="AT156" s="19" t="s">
        <v>151</v>
      </c>
      <c r="AU156" s="19" t="s">
        <v>129</v>
      </c>
      <c r="AY156" s="19" t="s">
        <v>150</v>
      </c>
      <c r="BE156" s="109">
        <f>IF(U156="základná",N156,0)</f>
        <v>0</v>
      </c>
      <c r="BF156" s="109">
        <f>IF(U156="znížená",N156,0)</f>
        <v>0</v>
      </c>
      <c r="BG156" s="109">
        <f>IF(U156="zákl. prenesená",N156,0)</f>
        <v>0</v>
      </c>
      <c r="BH156" s="109">
        <f>IF(U156="zníž. prenesená",N156,0)</f>
        <v>0</v>
      </c>
      <c r="BI156" s="109">
        <f>IF(U156="nulová",N156,0)</f>
        <v>0</v>
      </c>
      <c r="BJ156" s="19" t="s">
        <v>129</v>
      </c>
      <c r="BK156" s="109">
        <f>ROUND(L156*K156,2)</f>
        <v>0</v>
      </c>
      <c r="BL156" s="19" t="s">
        <v>165</v>
      </c>
      <c r="BM156" s="19" t="s">
        <v>326</v>
      </c>
    </row>
    <row r="157" spans="2:65" s="1" customFormat="1" ht="25.5" customHeight="1">
      <c r="B157" s="34"/>
      <c r="C157" s="166" t="s">
        <v>294</v>
      </c>
      <c r="D157" s="166" t="s">
        <v>151</v>
      </c>
      <c r="E157" s="167" t="s">
        <v>244</v>
      </c>
      <c r="F157" s="237" t="s">
        <v>245</v>
      </c>
      <c r="G157" s="237"/>
      <c r="H157" s="237"/>
      <c r="I157" s="237"/>
      <c r="J157" s="168" t="s">
        <v>169</v>
      </c>
      <c r="K157" s="169">
        <v>136.62</v>
      </c>
      <c r="L157" s="261">
        <v>0</v>
      </c>
      <c r="M157" s="262"/>
      <c r="N157" s="263">
        <f>ROUND(L157*K157,2)</f>
        <v>0</v>
      </c>
      <c r="O157" s="263"/>
      <c r="P157" s="263"/>
      <c r="Q157" s="263"/>
      <c r="R157" s="36"/>
      <c r="T157" s="170" t="s">
        <v>21</v>
      </c>
      <c r="U157" s="43" t="s">
        <v>44</v>
      </c>
      <c r="V157" s="35"/>
      <c r="W157" s="171">
        <f>V157*K157</f>
        <v>0</v>
      </c>
      <c r="X157" s="171">
        <v>3.0000000000000001E-5</v>
      </c>
      <c r="Y157" s="171">
        <f>X157*K157</f>
        <v>4.0986E-3</v>
      </c>
      <c r="Z157" s="171">
        <v>0</v>
      </c>
      <c r="AA157" s="172">
        <f>Z157*K157</f>
        <v>0</v>
      </c>
      <c r="AR157" s="19" t="s">
        <v>165</v>
      </c>
      <c r="AT157" s="19" t="s">
        <v>151</v>
      </c>
      <c r="AU157" s="19" t="s">
        <v>129</v>
      </c>
      <c r="AY157" s="19" t="s">
        <v>150</v>
      </c>
      <c r="BE157" s="109">
        <f>IF(U157="základná",N157,0)</f>
        <v>0</v>
      </c>
      <c r="BF157" s="109">
        <f>IF(U157="znížená",N157,0)</f>
        <v>0</v>
      </c>
      <c r="BG157" s="109">
        <f>IF(U157="zákl. prenesená",N157,0)</f>
        <v>0</v>
      </c>
      <c r="BH157" s="109">
        <f>IF(U157="zníž. prenesená",N157,0)</f>
        <v>0</v>
      </c>
      <c r="BI157" s="109">
        <f>IF(U157="nulová",N157,0)</f>
        <v>0</v>
      </c>
      <c r="BJ157" s="19" t="s">
        <v>129</v>
      </c>
      <c r="BK157" s="109">
        <f>ROUND(L157*K157,2)</f>
        <v>0</v>
      </c>
      <c r="BL157" s="19" t="s">
        <v>165</v>
      </c>
      <c r="BM157" s="19" t="s">
        <v>327</v>
      </c>
    </row>
    <row r="158" spans="2:65" s="1" customFormat="1" ht="16.5" customHeight="1">
      <c r="B158" s="34"/>
      <c r="C158" s="166" t="s">
        <v>296</v>
      </c>
      <c r="D158" s="166" t="s">
        <v>151</v>
      </c>
      <c r="E158" s="167" t="s">
        <v>248</v>
      </c>
      <c r="F158" s="237" t="s">
        <v>249</v>
      </c>
      <c r="G158" s="237"/>
      <c r="H158" s="237"/>
      <c r="I158" s="237"/>
      <c r="J158" s="168" t="s">
        <v>169</v>
      </c>
      <c r="K158" s="169">
        <v>18.48</v>
      </c>
      <c r="L158" s="261">
        <v>0</v>
      </c>
      <c r="M158" s="262"/>
      <c r="N158" s="263">
        <f>ROUND(L158*K158,2)</f>
        <v>0</v>
      </c>
      <c r="O158" s="263"/>
      <c r="P158" s="263"/>
      <c r="Q158" s="263"/>
      <c r="R158" s="36"/>
      <c r="T158" s="170" t="s">
        <v>21</v>
      </c>
      <c r="U158" s="43" t="s">
        <v>44</v>
      </c>
      <c r="V158" s="35"/>
      <c r="W158" s="171">
        <f>V158*K158</f>
        <v>0</v>
      </c>
      <c r="X158" s="171">
        <v>1.4999999999999999E-4</v>
      </c>
      <c r="Y158" s="171">
        <f>X158*K158</f>
        <v>2.7719999999999997E-3</v>
      </c>
      <c r="Z158" s="171">
        <v>0</v>
      </c>
      <c r="AA158" s="172">
        <f>Z158*K158</f>
        <v>0</v>
      </c>
      <c r="AR158" s="19" t="s">
        <v>165</v>
      </c>
      <c r="AT158" s="19" t="s">
        <v>151</v>
      </c>
      <c r="AU158" s="19" t="s">
        <v>129</v>
      </c>
      <c r="AY158" s="19" t="s">
        <v>150</v>
      </c>
      <c r="BE158" s="109">
        <f>IF(U158="základná",N158,0)</f>
        <v>0</v>
      </c>
      <c r="BF158" s="109">
        <f>IF(U158="znížená",N158,0)</f>
        <v>0</v>
      </c>
      <c r="BG158" s="109">
        <f>IF(U158="zákl. prenesená",N158,0)</f>
        <v>0</v>
      </c>
      <c r="BH158" s="109">
        <f>IF(U158="zníž. prenesená",N158,0)</f>
        <v>0</v>
      </c>
      <c r="BI158" s="109">
        <f>IF(U158="nulová",N158,0)</f>
        <v>0</v>
      </c>
      <c r="BJ158" s="19" t="s">
        <v>129</v>
      </c>
      <c r="BK158" s="109">
        <f>ROUND(L158*K158,2)</f>
        <v>0</v>
      </c>
      <c r="BL158" s="19" t="s">
        <v>165</v>
      </c>
      <c r="BM158" s="19" t="s">
        <v>328</v>
      </c>
    </row>
    <row r="159" spans="2:65" s="10" customFormat="1" ht="16.5" customHeight="1">
      <c r="B159" s="173"/>
      <c r="C159" s="174"/>
      <c r="D159" s="174"/>
      <c r="E159" s="175" t="s">
        <v>21</v>
      </c>
      <c r="F159" s="238" t="s">
        <v>298</v>
      </c>
      <c r="G159" s="239"/>
      <c r="H159" s="239"/>
      <c r="I159" s="239"/>
      <c r="J159" s="174"/>
      <c r="K159" s="176">
        <v>18.48</v>
      </c>
      <c r="L159" s="174"/>
      <c r="M159" s="174"/>
      <c r="N159" s="174"/>
      <c r="O159" s="174"/>
      <c r="P159" s="174"/>
      <c r="Q159" s="174"/>
      <c r="R159" s="177"/>
      <c r="T159" s="178"/>
      <c r="U159" s="174"/>
      <c r="V159" s="174"/>
      <c r="W159" s="174"/>
      <c r="X159" s="174"/>
      <c r="Y159" s="174"/>
      <c r="Z159" s="174"/>
      <c r="AA159" s="179"/>
      <c r="AT159" s="180" t="s">
        <v>158</v>
      </c>
      <c r="AU159" s="180" t="s">
        <v>129</v>
      </c>
      <c r="AV159" s="10" t="s">
        <v>129</v>
      </c>
      <c r="AW159" s="10" t="s">
        <v>34</v>
      </c>
      <c r="AX159" s="10" t="s">
        <v>85</v>
      </c>
      <c r="AY159" s="180" t="s">
        <v>150</v>
      </c>
    </row>
    <row r="160" spans="2:65" s="1" customFormat="1" ht="38.25" customHeight="1">
      <c r="B160" s="34"/>
      <c r="C160" s="166" t="s">
        <v>299</v>
      </c>
      <c r="D160" s="166" t="s">
        <v>151</v>
      </c>
      <c r="E160" s="167" t="s">
        <v>253</v>
      </c>
      <c r="F160" s="237" t="s">
        <v>254</v>
      </c>
      <c r="G160" s="237"/>
      <c r="H160" s="237"/>
      <c r="I160" s="237"/>
      <c r="J160" s="168" t="s">
        <v>169</v>
      </c>
      <c r="K160" s="169">
        <v>136.62</v>
      </c>
      <c r="L160" s="261">
        <v>0</v>
      </c>
      <c r="M160" s="262"/>
      <c r="N160" s="263">
        <f>ROUND(L160*K160,2)</f>
        <v>0</v>
      </c>
      <c r="O160" s="263"/>
      <c r="P160" s="263"/>
      <c r="Q160" s="263"/>
      <c r="R160" s="36"/>
      <c r="T160" s="170" t="s">
        <v>21</v>
      </c>
      <c r="U160" s="43" t="s">
        <v>44</v>
      </c>
      <c r="V160" s="35"/>
      <c r="W160" s="171">
        <f>V160*K160</f>
        <v>0</v>
      </c>
      <c r="X160" s="171">
        <v>2.1000000000000001E-4</v>
      </c>
      <c r="Y160" s="171">
        <f>X160*K160</f>
        <v>2.8690200000000003E-2</v>
      </c>
      <c r="Z160" s="171">
        <v>0</v>
      </c>
      <c r="AA160" s="172">
        <f>Z160*K160</f>
        <v>0</v>
      </c>
      <c r="AR160" s="19" t="s">
        <v>165</v>
      </c>
      <c r="AT160" s="19" t="s">
        <v>151</v>
      </c>
      <c r="AU160" s="19" t="s">
        <v>129</v>
      </c>
      <c r="AY160" s="19" t="s">
        <v>150</v>
      </c>
      <c r="BE160" s="109">
        <f>IF(U160="základná",N160,0)</f>
        <v>0</v>
      </c>
      <c r="BF160" s="109">
        <f>IF(U160="znížená",N160,0)</f>
        <v>0</v>
      </c>
      <c r="BG160" s="109">
        <f>IF(U160="zákl. prenesená",N160,0)</f>
        <v>0</v>
      </c>
      <c r="BH160" s="109">
        <f>IF(U160="zníž. prenesená",N160,0)</f>
        <v>0</v>
      </c>
      <c r="BI160" s="109">
        <f>IF(U160="nulová",N160,0)</f>
        <v>0</v>
      </c>
      <c r="BJ160" s="19" t="s">
        <v>129</v>
      </c>
      <c r="BK160" s="109">
        <f>ROUND(L160*K160,2)</f>
        <v>0</v>
      </c>
      <c r="BL160" s="19" t="s">
        <v>165</v>
      </c>
      <c r="BM160" s="19" t="s">
        <v>329</v>
      </c>
    </row>
    <row r="161" spans="2:63" s="1" customFormat="1" ht="49.9" customHeight="1">
      <c r="B161" s="34"/>
      <c r="C161" s="35"/>
      <c r="D161" s="157" t="s">
        <v>256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274">
        <f t="shared" ref="N161:N166" si="25">BK161</f>
        <v>0</v>
      </c>
      <c r="O161" s="275"/>
      <c r="P161" s="275"/>
      <c r="Q161" s="275"/>
      <c r="R161" s="36"/>
      <c r="T161" s="142"/>
      <c r="U161" s="35"/>
      <c r="V161" s="35"/>
      <c r="W161" s="35"/>
      <c r="X161" s="35"/>
      <c r="Y161" s="35"/>
      <c r="Z161" s="35"/>
      <c r="AA161" s="77"/>
      <c r="AT161" s="19" t="s">
        <v>76</v>
      </c>
      <c r="AU161" s="19" t="s">
        <v>77</v>
      </c>
      <c r="AY161" s="19" t="s">
        <v>257</v>
      </c>
      <c r="BK161" s="109">
        <f>SUM(BK162:BK166)</f>
        <v>0</v>
      </c>
    </row>
    <row r="162" spans="2:63" s="1" customFormat="1" ht="22.35" customHeight="1">
      <c r="B162" s="34"/>
      <c r="C162" s="185" t="s">
        <v>21</v>
      </c>
      <c r="D162" s="185" t="s">
        <v>151</v>
      </c>
      <c r="E162" s="186" t="s">
        <v>21</v>
      </c>
      <c r="F162" s="240" t="s">
        <v>21</v>
      </c>
      <c r="G162" s="240"/>
      <c r="H162" s="240"/>
      <c r="I162" s="240"/>
      <c r="J162" s="187" t="s">
        <v>21</v>
      </c>
      <c r="K162" s="188"/>
      <c r="L162" s="261"/>
      <c r="M162" s="263"/>
      <c r="N162" s="263">
        <f t="shared" si="25"/>
        <v>0</v>
      </c>
      <c r="O162" s="263"/>
      <c r="P162" s="263"/>
      <c r="Q162" s="263"/>
      <c r="R162" s="36"/>
      <c r="T162" s="170" t="s">
        <v>21</v>
      </c>
      <c r="U162" s="189" t="s">
        <v>44</v>
      </c>
      <c r="V162" s="35"/>
      <c r="W162" s="35"/>
      <c r="X162" s="35"/>
      <c r="Y162" s="35"/>
      <c r="Z162" s="35"/>
      <c r="AA162" s="77"/>
      <c r="AT162" s="19" t="s">
        <v>257</v>
      </c>
      <c r="AU162" s="19" t="s">
        <v>85</v>
      </c>
      <c r="AY162" s="19" t="s">
        <v>257</v>
      </c>
      <c r="BE162" s="109">
        <f>IF(U162="základná",N162,0)</f>
        <v>0</v>
      </c>
      <c r="BF162" s="109">
        <f>IF(U162="znížená",N162,0)</f>
        <v>0</v>
      </c>
      <c r="BG162" s="109">
        <f>IF(U162="zákl. prenesená",N162,0)</f>
        <v>0</v>
      </c>
      <c r="BH162" s="109">
        <f>IF(U162="zníž. prenesená",N162,0)</f>
        <v>0</v>
      </c>
      <c r="BI162" s="109">
        <f>IF(U162="nulová",N162,0)</f>
        <v>0</v>
      </c>
      <c r="BJ162" s="19" t="s">
        <v>129</v>
      </c>
      <c r="BK162" s="109">
        <f>L162*K162</f>
        <v>0</v>
      </c>
    </row>
    <row r="163" spans="2:63" s="1" customFormat="1" ht="22.35" customHeight="1">
      <c r="B163" s="34"/>
      <c r="C163" s="185" t="s">
        <v>21</v>
      </c>
      <c r="D163" s="185" t="s">
        <v>151</v>
      </c>
      <c r="E163" s="186" t="s">
        <v>21</v>
      </c>
      <c r="F163" s="240" t="s">
        <v>21</v>
      </c>
      <c r="G163" s="240"/>
      <c r="H163" s="240"/>
      <c r="I163" s="240"/>
      <c r="J163" s="187" t="s">
        <v>21</v>
      </c>
      <c r="K163" s="188"/>
      <c r="L163" s="261"/>
      <c r="M163" s="263"/>
      <c r="N163" s="263">
        <f t="shared" si="25"/>
        <v>0</v>
      </c>
      <c r="O163" s="263"/>
      <c r="P163" s="263"/>
      <c r="Q163" s="263"/>
      <c r="R163" s="36"/>
      <c r="T163" s="170" t="s">
        <v>21</v>
      </c>
      <c r="U163" s="189" t="s">
        <v>44</v>
      </c>
      <c r="V163" s="35"/>
      <c r="W163" s="35"/>
      <c r="X163" s="35"/>
      <c r="Y163" s="35"/>
      <c r="Z163" s="35"/>
      <c r="AA163" s="77"/>
      <c r="AT163" s="19" t="s">
        <v>257</v>
      </c>
      <c r="AU163" s="19" t="s">
        <v>85</v>
      </c>
      <c r="AY163" s="19" t="s">
        <v>257</v>
      </c>
      <c r="BE163" s="109">
        <f>IF(U163="základná",N163,0)</f>
        <v>0</v>
      </c>
      <c r="BF163" s="109">
        <f>IF(U163="znížená",N163,0)</f>
        <v>0</v>
      </c>
      <c r="BG163" s="109">
        <f>IF(U163="zákl. prenesená",N163,0)</f>
        <v>0</v>
      </c>
      <c r="BH163" s="109">
        <f>IF(U163="zníž. prenesená",N163,0)</f>
        <v>0</v>
      </c>
      <c r="BI163" s="109">
        <f>IF(U163="nulová",N163,0)</f>
        <v>0</v>
      </c>
      <c r="BJ163" s="19" t="s">
        <v>129</v>
      </c>
      <c r="BK163" s="109">
        <f>L163*K163</f>
        <v>0</v>
      </c>
    </row>
    <row r="164" spans="2:63" s="1" customFormat="1" ht="22.35" customHeight="1">
      <c r="B164" s="34"/>
      <c r="C164" s="185" t="s">
        <v>21</v>
      </c>
      <c r="D164" s="185" t="s">
        <v>151</v>
      </c>
      <c r="E164" s="186" t="s">
        <v>21</v>
      </c>
      <c r="F164" s="240" t="s">
        <v>21</v>
      </c>
      <c r="G164" s="240"/>
      <c r="H164" s="240"/>
      <c r="I164" s="240"/>
      <c r="J164" s="187" t="s">
        <v>21</v>
      </c>
      <c r="K164" s="188"/>
      <c r="L164" s="261"/>
      <c r="M164" s="263"/>
      <c r="N164" s="263">
        <f t="shared" si="25"/>
        <v>0</v>
      </c>
      <c r="O164" s="263"/>
      <c r="P164" s="263"/>
      <c r="Q164" s="263"/>
      <c r="R164" s="36"/>
      <c r="T164" s="170" t="s">
        <v>21</v>
      </c>
      <c r="U164" s="189" t="s">
        <v>44</v>
      </c>
      <c r="V164" s="35"/>
      <c r="W164" s="35"/>
      <c r="X164" s="35"/>
      <c r="Y164" s="35"/>
      <c r="Z164" s="35"/>
      <c r="AA164" s="77"/>
      <c r="AT164" s="19" t="s">
        <v>257</v>
      </c>
      <c r="AU164" s="19" t="s">
        <v>85</v>
      </c>
      <c r="AY164" s="19" t="s">
        <v>257</v>
      </c>
      <c r="BE164" s="109">
        <f>IF(U164="základná",N164,0)</f>
        <v>0</v>
      </c>
      <c r="BF164" s="109">
        <f>IF(U164="znížená",N164,0)</f>
        <v>0</v>
      </c>
      <c r="BG164" s="109">
        <f>IF(U164="zákl. prenesená",N164,0)</f>
        <v>0</v>
      </c>
      <c r="BH164" s="109">
        <f>IF(U164="zníž. prenesená",N164,0)</f>
        <v>0</v>
      </c>
      <c r="BI164" s="109">
        <f>IF(U164="nulová",N164,0)</f>
        <v>0</v>
      </c>
      <c r="BJ164" s="19" t="s">
        <v>129</v>
      </c>
      <c r="BK164" s="109">
        <f>L164*K164</f>
        <v>0</v>
      </c>
    </row>
    <row r="165" spans="2:63" s="1" customFormat="1" ht="22.35" customHeight="1">
      <c r="B165" s="34"/>
      <c r="C165" s="185" t="s">
        <v>21</v>
      </c>
      <c r="D165" s="185" t="s">
        <v>151</v>
      </c>
      <c r="E165" s="186" t="s">
        <v>21</v>
      </c>
      <c r="F165" s="240" t="s">
        <v>21</v>
      </c>
      <c r="G165" s="240"/>
      <c r="H165" s="240"/>
      <c r="I165" s="240"/>
      <c r="J165" s="187" t="s">
        <v>21</v>
      </c>
      <c r="K165" s="188"/>
      <c r="L165" s="261"/>
      <c r="M165" s="263"/>
      <c r="N165" s="263">
        <f t="shared" si="25"/>
        <v>0</v>
      </c>
      <c r="O165" s="263"/>
      <c r="P165" s="263"/>
      <c r="Q165" s="263"/>
      <c r="R165" s="36"/>
      <c r="T165" s="170" t="s">
        <v>21</v>
      </c>
      <c r="U165" s="189" t="s">
        <v>44</v>
      </c>
      <c r="V165" s="35"/>
      <c r="W165" s="35"/>
      <c r="X165" s="35"/>
      <c r="Y165" s="35"/>
      <c r="Z165" s="35"/>
      <c r="AA165" s="77"/>
      <c r="AT165" s="19" t="s">
        <v>257</v>
      </c>
      <c r="AU165" s="19" t="s">
        <v>85</v>
      </c>
      <c r="AY165" s="19" t="s">
        <v>257</v>
      </c>
      <c r="BE165" s="109">
        <f>IF(U165="základná",N165,0)</f>
        <v>0</v>
      </c>
      <c r="BF165" s="109">
        <f>IF(U165="znížená",N165,0)</f>
        <v>0</v>
      </c>
      <c r="BG165" s="109">
        <f>IF(U165="zákl. prenesená",N165,0)</f>
        <v>0</v>
      </c>
      <c r="BH165" s="109">
        <f>IF(U165="zníž. prenesená",N165,0)</f>
        <v>0</v>
      </c>
      <c r="BI165" s="109">
        <f>IF(U165="nulová",N165,0)</f>
        <v>0</v>
      </c>
      <c r="BJ165" s="19" t="s">
        <v>129</v>
      </c>
      <c r="BK165" s="109">
        <f>L165*K165</f>
        <v>0</v>
      </c>
    </row>
    <row r="166" spans="2:63" s="1" customFormat="1" ht="22.35" customHeight="1">
      <c r="B166" s="34"/>
      <c r="C166" s="185" t="s">
        <v>21</v>
      </c>
      <c r="D166" s="185" t="s">
        <v>151</v>
      </c>
      <c r="E166" s="186" t="s">
        <v>21</v>
      </c>
      <c r="F166" s="240" t="s">
        <v>21</v>
      </c>
      <c r="G166" s="240"/>
      <c r="H166" s="240"/>
      <c r="I166" s="240"/>
      <c r="J166" s="187" t="s">
        <v>21</v>
      </c>
      <c r="K166" s="188"/>
      <c r="L166" s="261"/>
      <c r="M166" s="263"/>
      <c r="N166" s="263">
        <f t="shared" si="25"/>
        <v>0</v>
      </c>
      <c r="O166" s="263"/>
      <c r="P166" s="263"/>
      <c r="Q166" s="263"/>
      <c r="R166" s="36"/>
      <c r="T166" s="170" t="s">
        <v>21</v>
      </c>
      <c r="U166" s="189" t="s">
        <v>44</v>
      </c>
      <c r="V166" s="55"/>
      <c r="W166" s="55"/>
      <c r="X166" s="55"/>
      <c r="Y166" s="55"/>
      <c r="Z166" s="55"/>
      <c r="AA166" s="57"/>
      <c r="AT166" s="19" t="s">
        <v>257</v>
      </c>
      <c r="AU166" s="19" t="s">
        <v>85</v>
      </c>
      <c r="AY166" s="19" t="s">
        <v>257</v>
      </c>
      <c r="BE166" s="109">
        <f>IF(U166="základná",N166,0)</f>
        <v>0</v>
      </c>
      <c r="BF166" s="109">
        <f>IF(U166="znížená",N166,0)</f>
        <v>0</v>
      </c>
      <c r="BG166" s="109">
        <f>IF(U166="zákl. prenesená",N166,0)</f>
        <v>0</v>
      </c>
      <c r="BH166" s="109">
        <f>IF(U166="zníž. prenesená",N166,0)</f>
        <v>0</v>
      </c>
      <c r="BI166" s="109">
        <f>IF(U166="nulová",N166,0)</f>
        <v>0</v>
      </c>
      <c r="BJ166" s="19" t="s">
        <v>129</v>
      </c>
      <c r="BK166" s="109">
        <f>L166*K166</f>
        <v>0</v>
      </c>
    </row>
    <row r="167" spans="2:63" s="1" customFormat="1" ht="6.95" customHeight="1">
      <c r="B167" s="58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60"/>
    </row>
  </sheetData>
  <sheetProtection algorithmName="SHA-512" hashValue="UYVT48I17xf5ARuiLSgqlvNeBRVdQ8lEVjjCCCnsstg3Sry2+XYIEln50tU9fMdDbGzZy3zQlC6o30KJDopDyw==" saltValue="vScgBY+Tf87Qz+5yVzTSSzgQ6fcuoXoNeo5UyYyRnzQyoPUEX029oUXZjajGdUehd4QlfPFfl8kpOKDnwue8QQ==" spinCount="10" sheet="1" objects="1" scenarios="1" formatColumns="0" formatRows="0"/>
  <mergeCells count="178"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L140:M140"/>
    <mergeCell ref="N140:Q140"/>
    <mergeCell ref="L141:M141"/>
    <mergeCell ref="N141:Q141"/>
    <mergeCell ref="N142:Q142"/>
    <mergeCell ref="F137:I137"/>
    <mergeCell ref="F140:I140"/>
    <mergeCell ref="F138:I138"/>
    <mergeCell ref="F139:I139"/>
    <mergeCell ref="F141:I141"/>
    <mergeCell ref="F135:I135"/>
    <mergeCell ref="F136:I136"/>
    <mergeCell ref="L136:M136"/>
    <mergeCell ref="N136:Q136"/>
    <mergeCell ref="L137:M137"/>
    <mergeCell ref="N137:Q137"/>
    <mergeCell ref="L138:M138"/>
    <mergeCell ref="N138:Q138"/>
    <mergeCell ref="L139:M139"/>
    <mergeCell ref="N139:Q139"/>
    <mergeCell ref="F127:I127"/>
    <mergeCell ref="F129:I129"/>
    <mergeCell ref="F130:I130"/>
    <mergeCell ref="F133:I133"/>
    <mergeCell ref="F131:I131"/>
    <mergeCell ref="L133:M133"/>
    <mergeCell ref="N133:Q133"/>
    <mergeCell ref="L134:M134"/>
    <mergeCell ref="N134:Q134"/>
    <mergeCell ref="N132:Q132"/>
    <mergeCell ref="F134:I134"/>
    <mergeCell ref="F113:P113"/>
    <mergeCell ref="F114:P114"/>
    <mergeCell ref="M116:P116"/>
    <mergeCell ref="M118:Q118"/>
    <mergeCell ref="M119:Q119"/>
    <mergeCell ref="L121:M121"/>
    <mergeCell ref="N121:Q121"/>
    <mergeCell ref="F121:I121"/>
    <mergeCell ref="N130:Q130"/>
    <mergeCell ref="N122:Q122"/>
    <mergeCell ref="N123:Q123"/>
    <mergeCell ref="N124:Q124"/>
    <mergeCell ref="F125:I125"/>
    <mergeCell ref="L125:M125"/>
    <mergeCell ref="N125:Q125"/>
    <mergeCell ref="L126:M126"/>
    <mergeCell ref="N126:Q126"/>
    <mergeCell ref="L128:M128"/>
    <mergeCell ref="N128:Q128"/>
    <mergeCell ref="L129:M129"/>
    <mergeCell ref="N129:Q129"/>
    <mergeCell ref="L130:M130"/>
    <mergeCell ref="F126:I126"/>
    <mergeCell ref="F128:I128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N92:Q92"/>
    <mergeCell ref="N93:Q93"/>
    <mergeCell ref="N94:Q94"/>
    <mergeCell ref="N97:Q97"/>
    <mergeCell ref="N95:Q95"/>
    <mergeCell ref="D98:H98"/>
    <mergeCell ref="N98:Q98"/>
    <mergeCell ref="D99:H99"/>
    <mergeCell ref="N99:Q9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E15:L15"/>
    <mergeCell ref="O15:P15"/>
    <mergeCell ref="O17:P17"/>
    <mergeCell ref="O18:P18"/>
    <mergeCell ref="O20:P20"/>
    <mergeCell ref="O21:P21"/>
    <mergeCell ref="F155:I155"/>
    <mergeCell ref="F156:I156"/>
    <mergeCell ref="F157:I157"/>
    <mergeCell ref="F158:I158"/>
    <mergeCell ref="F159:I159"/>
    <mergeCell ref="F160:I160"/>
    <mergeCell ref="L145:M145"/>
    <mergeCell ref="L151:M151"/>
    <mergeCell ref="L146:M146"/>
    <mergeCell ref="L147:M147"/>
    <mergeCell ref="L148:M148"/>
    <mergeCell ref="L149:M149"/>
    <mergeCell ref="L150:M150"/>
    <mergeCell ref="L152:M152"/>
    <mergeCell ref="L154:M154"/>
    <mergeCell ref="L156:M156"/>
    <mergeCell ref="L157:M157"/>
    <mergeCell ref="L158:M158"/>
    <mergeCell ref="L160:M160"/>
    <mergeCell ref="N151:Q151"/>
    <mergeCell ref="N152:Q152"/>
    <mergeCell ref="N154:Q154"/>
    <mergeCell ref="N143:Q143"/>
    <mergeCell ref="N153:Q153"/>
    <mergeCell ref="F145:I145"/>
    <mergeCell ref="F149:I149"/>
    <mergeCell ref="F147:I147"/>
    <mergeCell ref="F146:I146"/>
    <mergeCell ref="F148:I148"/>
    <mergeCell ref="F150:I150"/>
    <mergeCell ref="F151:I151"/>
    <mergeCell ref="F152:I152"/>
    <mergeCell ref="F154:I154"/>
    <mergeCell ref="F144:I144"/>
    <mergeCell ref="L144:M144"/>
    <mergeCell ref="N144:Q144"/>
    <mergeCell ref="N145:Q145"/>
    <mergeCell ref="N146:Q146"/>
    <mergeCell ref="N147:Q147"/>
    <mergeCell ref="N148:Q148"/>
    <mergeCell ref="N149:Q149"/>
    <mergeCell ref="N150:Q150"/>
    <mergeCell ref="N156:Q156"/>
    <mergeCell ref="N157:Q157"/>
    <mergeCell ref="N158:Q158"/>
    <mergeCell ref="N160:Q160"/>
    <mergeCell ref="N163:Q163"/>
    <mergeCell ref="N164:Q164"/>
    <mergeCell ref="N165:Q165"/>
    <mergeCell ref="N166:Q166"/>
    <mergeCell ref="N161:Q161"/>
    <mergeCell ref="L165:M165"/>
    <mergeCell ref="L164:M164"/>
    <mergeCell ref="L166:M166"/>
    <mergeCell ref="F163:I163"/>
    <mergeCell ref="F162:I162"/>
    <mergeCell ref="F164:I164"/>
    <mergeCell ref="F165:I165"/>
    <mergeCell ref="F166:I166"/>
    <mergeCell ref="N162:Q162"/>
    <mergeCell ref="L162:M162"/>
    <mergeCell ref="L163:M163"/>
  </mergeCells>
  <dataValidations count="2">
    <dataValidation type="list" allowBlank="1" showInputMessage="1" showErrorMessage="1" error="Povolené sú hodnoty K, M." sqref="D162:D167">
      <formula1>"K, M"</formula1>
    </dataValidation>
    <dataValidation type="list" allowBlank="1" showInputMessage="1" showErrorMessage="1" error="Povolené sú hodnoty základná, znížená, nulová." sqref="U162:U167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7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2"/>
      <c r="C1" s="12"/>
      <c r="D1" s="13" t="s">
        <v>1</v>
      </c>
      <c r="E1" s="12"/>
      <c r="F1" s="14" t="s">
        <v>105</v>
      </c>
      <c r="G1" s="14"/>
      <c r="H1" s="276" t="s">
        <v>106</v>
      </c>
      <c r="I1" s="276"/>
      <c r="J1" s="276"/>
      <c r="K1" s="276"/>
      <c r="L1" s="14" t="s">
        <v>107</v>
      </c>
      <c r="M1" s="12"/>
      <c r="N1" s="12"/>
      <c r="O1" s="13" t="s">
        <v>108</v>
      </c>
      <c r="P1" s="12"/>
      <c r="Q1" s="12"/>
      <c r="R1" s="12"/>
      <c r="S1" s="14" t="s">
        <v>109</v>
      </c>
      <c r="T1" s="14"/>
      <c r="U1" s="118"/>
      <c r="V1" s="118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02" t="s">
        <v>7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S2" s="206" t="s">
        <v>8</v>
      </c>
      <c r="T2" s="207"/>
      <c r="U2" s="207"/>
      <c r="V2" s="207"/>
      <c r="W2" s="207"/>
      <c r="X2" s="207"/>
      <c r="Y2" s="207"/>
      <c r="Z2" s="207"/>
      <c r="AA2" s="207"/>
      <c r="AB2" s="207"/>
      <c r="AC2" s="207"/>
      <c r="AT2" s="19" t="s">
        <v>95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77</v>
      </c>
    </row>
    <row r="4" spans="1:66" ht="36.950000000000003" customHeight="1">
      <c r="B4" s="23"/>
      <c r="C4" s="204" t="s">
        <v>110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4"/>
      <c r="T4" s="18" t="s">
        <v>12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18</v>
      </c>
      <c r="E6" s="26"/>
      <c r="F6" s="246" t="str">
        <f>'Rekapitulácia stavby'!K6</f>
        <v>Modernizácia odborných učební v ZŠ V.Paulínyho-Tótha, Senica - stavebné úpravy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6"/>
      <c r="R6" s="24"/>
    </row>
    <row r="7" spans="1:66" s="1" customFormat="1" ht="32.85" customHeight="1">
      <c r="B7" s="34"/>
      <c r="C7" s="35"/>
      <c r="D7" s="29" t="s">
        <v>111</v>
      </c>
      <c r="E7" s="35"/>
      <c r="F7" s="213" t="s">
        <v>330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35"/>
      <c r="R7" s="36"/>
    </row>
    <row r="8" spans="1:66" s="1" customFormat="1" ht="14.45" customHeight="1">
      <c r="B8" s="34"/>
      <c r="C8" s="35"/>
      <c r="D8" s="30" t="s">
        <v>20</v>
      </c>
      <c r="E8" s="35"/>
      <c r="F8" s="28" t="s">
        <v>21</v>
      </c>
      <c r="G8" s="35"/>
      <c r="H8" s="35"/>
      <c r="I8" s="35"/>
      <c r="J8" s="35"/>
      <c r="K8" s="35"/>
      <c r="L8" s="35"/>
      <c r="M8" s="30" t="s">
        <v>22</v>
      </c>
      <c r="N8" s="35"/>
      <c r="O8" s="28" t="s">
        <v>21</v>
      </c>
      <c r="P8" s="35"/>
      <c r="Q8" s="35"/>
      <c r="R8" s="36"/>
    </row>
    <row r="9" spans="1:66" s="1" customFormat="1" ht="14.45" customHeight="1">
      <c r="B9" s="34"/>
      <c r="C9" s="35"/>
      <c r="D9" s="30" t="s">
        <v>23</v>
      </c>
      <c r="E9" s="35"/>
      <c r="F9" s="28" t="s">
        <v>24</v>
      </c>
      <c r="G9" s="35"/>
      <c r="H9" s="35"/>
      <c r="I9" s="35"/>
      <c r="J9" s="35"/>
      <c r="K9" s="35"/>
      <c r="L9" s="35"/>
      <c r="M9" s="30" t="s">
        <v>25</v>
      </c>
      <c r="N9" s="35"/>
      <c r="O9" s="277">
        <f>'Rekapitulácia stavby'!AN8</f>
        <v>43440</v>
      </c>
      <c r="P9" s="248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0" t="s">
        <v>26</v>
      </c>
      <c r="E11" s="35"/>
      <c r="F11" s="35"/>
      <c r="G11" s="35"/>
      <c r="H11" s="35"/>
      <c r="I11" s="35"/>
      <c r="J11" s="35"/>
      <c r="K11" s="35"/>
      <c r="L11" s="35"/>
      <c r="M11" s="30" t="s">
        <v>27</v>
      </c>
      <c r="N11" s="35"/>
      <c r="O11" s="208" t="s">
        <v>21</v>
      </c>
      <c r="P11" s="208"/>
      <c r="Q11" s="35"/>
      <c r="R11" s="36"/>
    </row>
    <row r="12" spans="1:66" s="1" customFormat="1" ht="18" customHeight="1">
      <c r="B12" s="34"/>
      <c r="C12" s="35"/>
      <c r="D12" s="35"/>
      <c r="E12" s="28" t="s">
        <v>28</v>
      </c>
      <c r="F12" s="35"/>
      <c r="G12" s="35"/>
      <c r="H12" s="35"/>
      <c r="I12" s="35"/>
      <c r="J12" s="35"/>
      <c r="K12" s="35"/>
      <c r="L12" s="35"/>
      <c r="M12" s="30" t="s">
        <v>29</v>
      </c>
      <c r="N12" s="35"/>
      <c r="O12" s="208" t="s">
        <v>21</v>
      </c>
      <c r="P12" s="208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0" t="s">
        <v>30</v>
      </c>
      <c r="E14" s="35"/>
      <c r="F14" s="35"/>
      <c r="G14" s="35"/>
      <c r="H14" s="35"/>
      <c r="I14" s="35"/>
      <c r="J14" s="35"/>
      <c r="K14" s="35"/>
      <c r="L14" s="35"/>
      <c r="M14" s="30" t="s">
        <v>27</v>
      </c>
      <c r="N14" s="35"/>
      <c r="O14" s="278" t="str">
        <f>IF('Rekapitulácia stavby'!AN13="","",'Rekapitulácia stavby'!AN13)</f>
        <v>Vyplň údaj</v>
      </c>
      <c r="P14" s="208"/>
      <c r="Q14" s="35"/>
      <c r="R14" s="36"/>
    </row>
    <row r="15" spans="1:66" s="1" customFormat="1" ht="18" customHeight="1">
      <c r="B15" s="34"/>
      <c r="C15" s="35"/>
      <c r="D15" s="35"/>
      <c r="E15" s="278" t="str">
        <f>IF('Rekapitulácia stavby'!E14="","",'Rekapitulácia stavby'!E14)</f>
        <v>Vyplň údaj</v>
      </c>
      <c r="F15" s="279"/>
      <c r="G15" s="279"/>
      <c r="H15" s="279"/>
      <c r="I15" s="279"/>
      <c r="J15" s="279"/>
      <c r="K15" s="279"/>
      <c r="L15" s="279"/>
      <c r="M15" s="30" t="s">
        <v>29</v>
      </c>
      <c r="N15" s="35"/>
      <c r="O15" s="278" t="str">
        <f>IF('Rekapitulácia stavby'!AN14="","",'Rekapitulácia stavby'!AN14)</f>
        <v>Vyplň údaj</v>
      </c>
      <c r="P15" s="208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0" t="s">
        <v>32</v>
      </c>
      <c r="E17" s="35"/>
      <c r="F17" s="35"/>
      <c r="G17" s="35"/>
      <c r="H17" s="35"/>
      <c r="I17" s="35"/>
      <c r="J17" s="35"/>
      <c r="K17" s="35"/>
      <c r="L17" s="35"/>
      <c r="M17" s="30" t="s">
        <v>27</v>
      </c>
      <c r="N17" s="35"/>
      <c r="O17" s="208" t="str">
        <f>IF('Rekapitulácia stavby'!AN16="","",'Rekapitulácia stavby'!AN16)</f>
        <v/>
      </c>
      <c r="P17" s="208"/>
      <c r="Q17" s="35"/>
      <c r="R17" s="36"/>
    </row>
    <row r="18" spans="2:18" s="1" customFormat="1" ht="18" customHeight="1">
      <c r="B18" s="34"/>
      <c r="C18" s="35"/>
      <c r="D18" s="35"/>
      <c r="E18" s="28" t="str">
        <f>IF('Rekapitulácia stavby'!E17="","",'Rekapitulácia stavby'!E17)</f>
        <v xml:space="preserve"> </v>
      </c>
      <c r="F18" s="35"/>
      <c r="G18" s="35"/>
      <c r="H18" s="35"/>
      <c r="I18" s="35"/>
      <c r="J18" s="35"/>
      <c r="K18" s="35"/>
      <c r="L18" s="35"/>
      <c r="M18" s="30" t="s">
        <v>29</v>
      </c>
      <c r="N18" s="35"/>
      <c r="O18" s="208" t="str">
        <f>IF('Rekapitulácia stavby'!AN17="","",'Rekapitulácia stavby'!AN17)</f>
        <v/>
      </c>
      <c r="P18" s="20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0" t="s">
        <v>35</v>
      </c>
      <c r="E20" s="35"/>
      <c r="F20" s="35"/>
      <c r="G20" s="35"/>
      <c r="H20" s="35"/>
      <c r="I20" s="35"/>
      <c r="J20" s="35"/>
      <c r="K20" s="35"/>
      <c r="L20" s="35"/>
      <c r="M20" s="30" t="s">
        <v>27</v>
      </c>
      <c r="N20" s="35"/>
      <c r="O20" s="208" t="s">
        <v>21</v>
      </c>
      <c r="P20" s="208"/>
      <c r="Q20" s="35"/>
      <c r="R20" s="36"/>
    </row>
    <row r="21" spans="2:18" s="1" customFormat="1" ht="18" customHeight="1">
      <c r="B21" s="34"/>
      <c r="C21" s="35"/>
      <c r="D21" s="35"/>
      <c r="E21" s="28" t="s">
        <v>36</v>
      </c>
      <c r="F21" s="35"/>
      <c r="G21" s="35"/>
      <c r="H21" s="35"/>
      <c r="I21" s="35"/>
      <c r="J21" s="35"/>
      <c r="K21" s="35"/>
      <c r="L21" s="35"/>
      <c r="M21" s="30" t="s">
        <v>29</v>
      </c>
      <c r="N21" s="35"/>
      <c r="O21" s="208" t="s">
        <v>21</v>
      </c>
      <c r="P21" s="20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0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96" t="s">
        <v>21</v>
      </c>
      <c r="F24" s="196"/>
      <c r="G24" s="196"/>
      <c r="H24" s="196"/>
      <c r="I24" s="196"/>
      <c r="J24" s="196"/>
      <c r="K24" s="196"/>
      <c r="L24" s="196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9" t="s">
        <v>113</v>
      </c>
      <c r="E27" s="35"/>
      <c r="F27" s="35"/>
      <c r="G27" s="35"/>
      <c r="H27" s="35"/>
      <c r="I27" s="35"/>
      <c r="J27" s="35"/>
      <c r="K27" s="35"/>
      <c r="L27" s="35"/>
      <c r="M27" s="197">
        <f>N88</f>
        <v>0</v>
      </c>
      <c r="N27" s="197"/>
      <c r="O27" s="197"/>
      <c r="P27" s="197"/>
      <c r="Q27" s="35"/>
      <c r="R27" s="36"/>
    </row>
    <row r="28" spans="2:18" s="1" customFormat="1" ht="14.45" customHeight="1">
      <c r="B28" s="34"/>
      <c r="C28" s="35"/>
      <c r="D28" s="33" t="s">
        <v>99</v>
      </c>
      <c r="E28" s="35"/>
      <c r="F28" s="35"/>
      <c r="G28" s="35"/>
      <c r="H28" s="35"/>
      <c r="I28" s="35"/>
      <c r="J28" s="35"/>
      <c r="K28" s="35"/>
      <c r="L28" s="35"/>
      <c r="M28" s="197">
        <f>N97</f>
        <v>0</v>
      </c>
      <c r="N28" s="197"/>
      <c r="O28" s="197"/>
      <c r="P28" s="197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20" t="s">
        <v>40</v>
      </c>
      <c r="E30" s="35"/>
      <c r="F30" s="35"/>
      <c r="G30" s="35"/>
      <c r="H30" s="35"/>
      <c r="I30" s="35"/>
      <c r="J30" s="35"/>
      <c r="K30" s="35"/>
      <c r="L30" s="35"/>
      <c r="M30" s="241">
        <f>ROUND(M27+M28,2)</f>
        <v>0</v>
      </c>
      <c r="N30" s="242"/>
      <c r="O30" s="242"/>
      <c r="P30" s="242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</v>
      </c>
      <c r="G32" s="121" t="s">
        <v>43</v>
      </c>
      <c r="H32" s="243">
        <f>ROUND((((SUM(BE97:BE104)+SUM(BE122:BE160))+SUM(BE162:BE166))),2)</f>
        <v>0</v>
      </c>
      <c r="I32" s="242"/>
      <c r="J32" s="242"/>
      <c r="K32" s="35"/>
      <c r="L32" s="35"/>
      <c r="M32" s="243">
        <f>ROUND(((ROUND((SUM(BE97:BE104)+SUM(BE122:BE160)), 2)*F32)+SUM(BE162:BE166)*F32),2)</f>
        <v>0</v>
      </c>
      <c r="N32" s="242"/>
      <c r="O32" s="242"/>
      <c r="P32" s="242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0.2</v>
      </c>
      <c r="G33" s="121" t="s">
        <v>43</v>
      </c>
      <c r="H33" s="243">
        <f>ROUND((((SUM(BF97:BF104)+SUM(BF122:BF160))+SUM(BF162:BF166))),2)</f>
        <v>0</v>
      </c>
      <c r="I33" s="242"/>
      <c r="J33" s="242"/>
      <c r="K33" s="35"/>
      <c r="L33" s="35"/>
      <c r="M33" s="243">
        <f>ROUND(((ROUND((SUM(BF97:BF104)+SUM(BF122:BF160)), 2)*F33)+SUM(BF162:BF166)*F33),2)</f>
        <v>0</v>
      </c>
      <c r="N33" s="242"/>
      <c r="O33" s="242"/>
      <c r="P33" s="242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45</v>
      </c>
      <c r="F34" s="42">
        <v>0.2</v>
      </c>
      <c r="G34" s="121" t="s">
        <v>43</v>
      </c>
      <c r="H34" s="243">
        <f>ROUND((((SUM(BG97:BG104)+SUM(BG122:BG160))+SUM(BG162:BG166))),2)</f>
        <v>0</v>
      </c>
      <c r="I34" s="242"/>
      <c r="J34" s="242"/>
      <c r="K34" s="35"/>
      <c r="L34" s="35"/>
      <c r="M34" s="243">
        <v>0</v>
      </c>
      <c r="N34" s="242"/>
      <c r="O34" s="242"/>
      <c r="P34" s="242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46</v>
      </c>
      <c r="F35" s="42">
        <v>0.2</v>
      </c>
      <c r="G35" s="121" t="s">
        <v>43</v>
      </c>
      <c r="H35" s="243">
        <f>ROUND((((SUM(BH97:BH104)+SUM(BH122:BH160))+SUM(BH162:BH166))),2)</f>
        <v>0</v>
      </c>
      <c r="I35" s="242"/>
      <c r="J35" s="242"/>
      <c r="K35" s="35"/>
      <c r="L35" s="35"/>
      <c r="M35" s="243">
        <v>0</v>
      </c>
      <c r="N35" s="242"/>
      <c r="O35" s="242"/>
      <c r="P35" s="242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47</v>
      </c>
      <c r="F36" s="42">
        <v>0</v>
      </c>
      <c r="G36" s="121" t="s">
        <v>43</v>
      </c>
      <c r="H36" s="243">
        <f>ROUND((((SUM(BI97:BI104)+SUM(BI122:BI160))+SUM(BI162:BI166))),2)</f>
        <v>0</v>
      </c>
      <c r="I36" s="242"/>
      <c r="J36" s="242"/>
      <c r="K36" s="35"/>
      <c r="L36" s="35"/>
      <c r="M36" s="243">
        <v>0</v>
      </c>
      <c r="N36" s="242"/>
      <c r="O36" s="242"/>
      <c r="P36" s="242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7"/>
      <c r="D38" s="122" t="s">
        <v>48</v>
      </c>
      <c r="E38" s="78"/>
      <c r="F38" s="78"/>
      <c r="G38" s="123" t="s">
        <v>49</v>
      </c>
      <c r="H38" s="124" t="s">
        <v>50</v>
      </c>
      <c r="I38" s="78"/>
      <c r="J38" s="78"/>
      <c r="K38" s="78"/>
      <c r="L38" s="244">
        <f>SUM(M30:M36)</f>
        <v>0</v>
      </c>
      <c r="M38" s="244"/>
      <c r="N38" s="244"/>
      <c r="O38" s="244"/>
      <c r="P38" s="245"/>
      <c r="Q38" s="117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3.5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3"/>
      <c r="C51" s="26"/>
      <c r="D51" s="52"/>
      <c r="E51" s="26"/>
      <c r="F51" s="26"/>
      <c r="G51" s="26"/>
      <c r="H51" s="53"/>
      <c r="I51" s="26"/>
      <c r="J51" s="52"/>
      <c r="K51" s="26"/>
      <c r="L51" s="26"/>
      <c r="M51" s="26"/>
      <c r="N51" s="26"/>
      <c r="O51" s="26"/>
      <c r="P51" s="53"/>
      <c r="Q51" s="26"/>
      <c r="R51" s="24"/>
    </row>
    <row r="52" spans="2:18" ht="13.5">
      <c r="B52" s="23"/>
      <c r="C52" s="26"/>
      <c r="D52" s="52"/>
      <c r="E52" s="26"/>
      <c r="F52" s="26"/>
      <c r="G52" s="26"/>
      <c r="H52" s="53"/>
      <c r="I52" s="26"/>
      <c r="J52" s="52"/>
      <c r="K52" s="26"/>
      <c r="L52" s="26"/>
      <c r="M52" s="26"/>
      <c r="N52" s="26"/>
      <c r="O52" s="26"/>
      <c r="P52" s="53"/>
      <c r="Q52" s="26"/>
      <c r="R52" s="24"/>
    </row>
    <row r="53" spans="2:18" ht="13.5">
      <c r="B53" s="23"/>
      <c r="C53" s="26"/>
      <c r="D53" s="52"/>
      <c r="E53" s="26"/>
      <c r="F53" s="26"/>
      <c r="G53" s="26"/>
      <c r="H53" s="53"/>
      <c r="I53" s="26"/>
      <c r="J53" s="52"/>
      <c r="K53" s="26"/>
      <c r="L53" s="26"/>
      <c r="M53" s="26"/>
      <c r="N53" s="26"/>
      <c r="O53" s="26"/>
      <c r="P53" s="53"/>
      <c r="Q53" s="26"/>
      <c r="R53" s="24"/>
    </row>
    <row r="54" spans="2:18" ht="13.5">
      <c r="B54" s="23"/>
      <c r="C54" s="26"/>
      <c r="D54" s="52"/>
      <c r="E54" s="26"/>
      <c r="F54" s="26"/>
      <c r="G54" s="26"/>
      <c r="H54" s="53"/>
      <c r="I54" s="26"/>
      <c r="J54" s="52"/>
      <c r="K54" s="26"/>
      <c r="L54" s="26"/>
      <c r="M54" s="26"/>
      <c r="N54" s="26"/>
      <c r="O54" s="26"/>
      <c r="P54" s="53"/>
      <c r="Q54" s="26"/>
      <c r="R54" s="24"/>
    </row>
    <row r="55" spans="2:18" ht="13.5">
      <c r="B55" s="23"/>
      <c r="C55" s="26"/>
      <c r="D55" s="52"/>
      <c r="E55" s="26"/>
      <c r="F55" s="26"/>
      <c r="G55" s="26"/>
      <c r="H55" s="53"/>
      <c r="I55" s="26"/>
      <c r="J55" s="52"/>
      <c r="K55" s="26"/>
      <c r="L55" s="26"/>
      <c r="M55" s="26"/>
      <c r="N55" s="26"/>
      <c r="O55" s="26"/>
      <c r="P55" s="53"/>
      <c r="Q55" s="26"/>
      <c r="R55" s="24"/>
    </row>
    <row r="56" spans="2:18" ht="13.5">
      <c r="B56" s="23"/>
      <c r="C56" s="26"/>
      <c r="D56" s="52"/>
      <c r="E56" s="26"/>
      <c r="F56" s="26"/>
      <c r="G56" s="26"/>
      <c r="H56" s="53"/>
      <c r="I56" s="26"/>
      <c r="J56" s="52"/>
      <c r="K56" s="26"/>
      <c r="L56" s="26"/>
      <c r="M56" s="26"/>
      <c r="N56" s="26"/>
      <c r="O56" s="26"/>
      <c r="P56" s="53"/>
      <c r="Q56" s="26"/>
      <c r="R56" s="24"/>
    </row>
    <row r="57" spans="2:18" ht="13.5">
      <c r="B57" s="23"/>
      <c r="C57" s="26"/>
      <c r="D57" s="52"/>
      <c r="E57" s="26"/>
      <c r="F57" s="26"/>
      <c r="G57" s="26"/>
      <c r="H57" s="53"/>
      <c r="I57" s="26"/>
      <c r="J57" s="52"/>
      <c r="K57" s="26"/>
      <c r="L57" s="26"/>
      <c r="M57" s="26"/>
      <c r="N57" s="26"/>
      <c r="O57" s="26"/>
      <c r="P57" s="53"/>
      <c r="Q57" s="26"/>
      <c r="R57" s="24"/>
    </row>
    <row r="58" spans="2:18" ht="13.5">
      <c r="B58" s="23"/>
      <c r="C58" s="26"/>
      <c r="D58" s="52"/>
      <c r="E58" s="26"/>
      <c r="F58" s="26"/>
      <c r="G58" s="26"/>
      <c r="H58" s="53"/>
      <c r="I58" s="26"/>
      <c r="J58" s="52"/>
      <c r="K58" s="26"/>
      <c r="L58" s="26"/>
      <c r="M58" s="26"/>
      <c r="N58" s="26"/>
      <c r="O58" s="26"/>
      <c r="P58" s="53"/>
      <c r="Q58" s="26"/>
      <c r="R58" s="24"/>
    </row>
    <row r="59" spans="2:18" s="1" customFormat="1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 ht="13.5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3"/>
      <c r="C62" s="26"/>
      <c r="D62" s="52"/>
      <c r="E62" s="26"/>
      <c r="F62" s="26"/>
      <c r="G62" s="26"/>
      <c r="H62" s="53"/>
      <c r="I62" s="26"/>
      <c r="J62" s="52"/>
      <c r="K62" s="26"/>
      <c r="L62" s="26"/>
      <c r="M62" s="26"/>
      <c r="N62" s="26"/>
      <c r="O62" s="26"/>
      <c r="P62" s="53"/>
      <c r="Q62" s="26"/>
      <c r="R62" s="24"/>
    </row>
    <row r="63" spans="2:18" ht="13.5">
      <c r="B63" s="23"/>
      <c r="C63" s="26"/>
      <c r="D63" s="52"/>
      <c r="E63" s="26"/>
      <c r="F63" s="26"/>
      <c r="G63" s="26"/>
      <c r="H63" s="53"/>
      <c r="I63" s="26"/>
      <c r="J63" s="52"/>
      <c r="K63" s="26"/>
      <c r="L63" s="26"/>
      <c r="M63" s="26"/>
      <c r="N63" s="26"/>
      <c r="O63" s="26"/>
      <c r="P63" s="53"/>
      <c r="Q63" s="26"/>
      <c r="R63" s="24"/>
    </row>
    <row r="64" spans="2:18" ht="13.5">
      <c r="B64" s="23"/>
      <c r="C64" s="26"/>
      <c r="D64" s="52"/>
      <c r="E64" s="26"/>
      <c r="F64" s="26"/>
      <c r="G64" s="26"/>
      <c r="H64" s="53"/>
      <c r="I64" s="26"/>
      <c r="J64" s="52"/>
      <c r="K64" s="26"/>
      <c r="L64" s="26"/>
      <c r="M64" s="26"/>
      <c r="N64" s="26"/>
      <c r="O64" s="26"/>
      <c r="P64" s="53"/>
      <c r="Q64" s="26"/>
      <c r="R64" s="24"/>
    </row>
    <row r="65" spans="2:21" ht="13.5">
      <c r="B65" s="23"/>
      <c r="C65" s="26"/>
      <c r="D65" s="52"/>
      <c r="E65" s="26"/>
      <c r="F65" s="26"/>
      <c r="G65" s="26"/>
      <c r="H65" s="53"/>
      <c r="I65" s="26"/>
      <c r="J65" s="52"/>
      <c r="K65" s="26"/>
      <c r="L65" s="26"/>
      <c r="M65" s="26"/>
      <c r="N65" s="26"/>
      <c r="O65" s="26"/>
      <c r="P65" s="53"/>
      <c r="Q65" s="26"/>
      <c r="R65" s="24"/>
    </row>
    <row r="66" spans="2:21" ht="13.5">
      <c r="B66" s="23"/>
      <c r="C66" s="26"/>
      <c r="D66" s="52"/>
      <c r="E66" s="26"/>
      <c r="F66" s="26"/>
      <c r="G66" s="26"/>
      <c r="H66" s="53"/>
      <c r="I66" s="26"/>
      <c r="J66" s="52"/>
      <c r="K66" s="26"/>
      <c r="L66" s="26"/>
      <c r="M66" s="26"/>
      <c r="N66" s="26"/>
      <c r="O66" s="26"/>
      <c r="P66" s="53"/>
      <c r="Q66" s="26"/>
      <c r="R66" s="24"/>
    </row>
    <row r="67" spans="2:21" ht="13.5">
      <c r="B67" s="23"/>
      <c r="C67" s="26"/>
      <c r="D67" s="52"/>
      <c r="E67" s="26"/>
      <c r="F67" s="26"/>
      <c r="G67" s="26"/>
      <c r="H67" s="53"/>
      <c r="I67" s="26"/>
      <c r="J67" s="52"/>
      <c r="K67" s="26"/>
      <c r="L67" s="26"/>
      <c r="M67" s="26"/>
      <c r="N67" s="26"/>
      <c r="O67" s="26"/>
      <c r="P67" s="53"/>
      <c r="Q67" s="26"/>
      <c r="R67" s="24"/>
    </row>
    <row r="68" spans="2:21" ht="13.5">
      <c r="B68" s="23"/>
      <c r="C68" s="26"/>
      <c r="D68" s="52"/>
      <c r="E68" s="26"/>
      <c r="F68" s="26"/>
      <c r="G68" s="26"/>
      <c r="H68" s="53"/>
      <c r="I68" s="26"/>
      <c r="J68" s="52"/>
      <c r="K68" s="26"/>
      <c r="L68" s="26"/>
      <c r="M68" s="26"/>
      <c r="N68" s="26"/>
      <c r="O68" s="26"/>
      <c r="P68" s="53"/>
      <c r="Q68" s="26"/>
      <c r="R68" s="24"/>
    </row>
    <row r="69" spans="2:21" ht="13.5">
      <c r="B69" s="23"/>
      <c r="C69" s="26"/>
      <c r="D69" s="52"/>
      <c r="E69" s="26"/>
      <c r="F69" s="26"/>
      <c r="G69" s="26"/>
      <c r="H69" s="53"/>
      <c r="I69" s="26"/>
      <c r="J69" s="52"/>
      <c r="K69" s="26"/>
      <c r="L69" s="26"/>
      <c r="M69" s="26"/>
      <c r="N69" s="26"/>
      <c r="O69" s="26"/>
      <c r="P69" s="53"/>
      <c r="Q69" s="26"/>
      <c r="R69" s="24"/>
    </row>
    <row r="70" spans="2:21" s="1" customFormat="1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21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21" s="1" customFormat="1" ht="6.95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7"/>
    </row>
    <row r="76" spans="2:21" s="1" customFormat="1" ht="36.950000000000003" customHeight="1">
      <c r="B76" s="34"/>
      <c r="C76" s="204" t="s">
        <v>114</v>
      </c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36"/>
      <c r="T76" s="128"/>
      <c r="U76" s="128"/>
    </row>
    <row r="77" spans="2:21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T77" s="128"/>
      <c r="U77" s="128"/>
    </row>
    <row r="78" spans="2:21" s="1" customFormat="1" ht="30" customHeight="1">
      <c r="B78" s="34"/>
      <c r="C78" s="30" t="s">
        <v>18</v>
      </c>
      <c r="D78" s="35"/>
      <c r="E78" s="35"/>
      <c r="F78" s="246" t="str">
        <f>F6</f>
        <v>Modernizácia odborných učební v ZŠ V.Paulínyho-Tótha, Senica - stavebné úpravy</v>
      </c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35"/>
      <c r="R78" s="36"/>
      <c r="T78" s="128"/>
      <c r="U78" s="128"/>
    </row>
    <row r="79" spans="2:21" s="1" customFormat="1" ht="36.950000000000003" customHeight="1">
      <c r="B79" s="34"/>
      <c r="C79" s="68" t="s">
        <v>111</v>
      </c>
      <c r="D79" s="35"/>
      <c r="E79" s="35"/>
      <c r="F79" s="218" t="str">
        <f>F7</f>
        <v>04 - Polytechnická učebňa</v>
      </c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35"/>
      <c r="R79" s="36"/>
      <c r="T79" s="128"/>
      <c r="U79" s="128"/>
    </row>
    <row r="80" spans="2:21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T80" s="128"/>
      <c r="U80" s="128"/>
    </row>
    <row r="81" spans="2:47" s="1" customFormat="1" ht="18" customHeight="1">
      <c r="B81" s="34"/>
      <c r="C81" s="30" t="s">
        <v>23</v>
      </c>
      <c r="D81" s="35"/>
      <c r="E81" s="35"/>
      <c r="F81" s="28" t="str">
        <f>F9</f>
        <v>Senica</v>
      </c>
      <c r="G81" s="35"/>
      <c r="H81" s="35"/>
      <c r="I81" s="35"/>
      <c r="J81" s="35"/>
      <c r="K81" s="30" t="s">
        <v>25</v>
      </c>
      <c r="L81" s="35"/>
      <c r="M81" s="248">
        <f>IF(O9="","",O9)</f>
        <v>43440</v>
      </c>
      <c r="N81" s="248"/>
      <c r="O81" s="248"/>
      <c r="P81" s="248"/>
      <c r="Q81" s="35"/>
      <c r="R81" s="36"/>
      <c r="T81" s="128"/>
      <c r="U81" s="128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T82" s="128"/>
      <c r="U82" s="128"/>
    </row>
    <row r="83" spans="2:47" s="1" customFormat="1">
      <c r="B83" s="34"/>
      <c r="C83" s="30" t="s">
        <v>26</v>
      </c>
      <c r="D83" s="35"/>
      <c r="E83" s="35"/>
      <c r="F83" s="28" t="str">
        <f>E12</f>
        <v>Mesto Senica</v>
      </c>
      <c r="G83" s="35"/>
      <c r="H83" s="35"/>
      <c r="I83" s="35"/>
      <c r="J83" s="35"/>
      <c r="K83" s="30" t="s">
        <v>32</v>
      </c>
      <c r="L83" s="35"/>
      <c r="M83" s="208" t="str">
        <f>E18</f>
        <v xml:space="preserve"> </v>
      </c>
      <c r="N83" s="208"/>
      <c r="O83" s="208"/>
      <c r="P83" s="208"/>
      <c r="Q83" s="208"/>
      <c r="R83" s="36"/>
      <c r="T83" s="128"/>
      <c r="U83" s="128"/>
    </row>
    <row r="84" spans="2:47" s="1" customFormat="1" ht="14.45" customHeight="1">
      <c r="B84" s="34"/>
      <c r="C84" s="30" t="s">
        <v>30</v>
      </c>
      <c r="D84" s="35"/>
      <c r="E84" s="35"/>
      <c r="F84" s="28" t="str">
        <f>IF(E15="","",E15)</f>
        <v>Vyplň údaj</v>
      </c>
      <c r="G84" s="35"/>
      <c r="H84" s="35"/>
      <c r="I84" s="35"/>
      <c r="J84" s="35"/>
      <c r="K84" s="30" t="s">
        <v>35</v>
      </c>
      <c r="L84" s="35"/>
      <c r="M84" s="208" t="str">
        <f>E21</f>
        <v>Ing. Juraj Havetta</v>
      </c>
      <c r="N84" s="208"/>
      <c r="O84" s="208"/>
      <c r="P84" s="208"/>
      <c r="Q84" s="208"/>
      <c r="R84" s="36"/>
      <c r="T84" s="128"/>
      <c r="U84" s="128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T85" s="128"/>
      <c r="U85" s="128"/>
    </row>
    <row r="86" spans="2:47" s="1" customFormat="1" ht="29.25" customHeight="1">
      <c r="B86" s="34"/>
      <c r="C86" s="249" t="s">
        <v>115</v>
      </c>
      <c r="D86" s="250"/>
      <c r="E86" s="250"/>
      <c r="F86" s="250"/>
      <c r="G86" s="250"/>
      <c r="H86" s="117"/>
      <c r="I86" s="117"/>
      <c r="J86" s="117"/>
      <c r="K86" s="117"/>
      <c r="L86" s="117"/>
      <c r="M86" s="117"/>
      <c r="N86" s="249" t="s">
        <v>116</v>
      </c>
      <c r="O86" s="250"/>
      <c r="P86" s="250"/>
      <c r="Q86" s="250"/>
      <c r="R86" s="36"/>
      <c r="T86" s="128"/>
      <c r="U86" s="128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T87" s="128"/>
      <c r="U87" s="128"/>
    </row>
    <row r="88" spans="2:47" s="1" customFormat="1" ht="29.25" customHeight="1">
      <c r="B88" s="34"/>
      <c r="C88" s="129" t="s">
        <v>117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12">
        <f>N122</f>
        <v>0</v>
      </c>
      <c r="O88" s="251"/>
      <c r="P88" s="251"/>
      <c r="Q88" s="251"/>
      <c r="R88" s="36"/>
      <c r="T88" s="128"/>
      <c r="U88" s="128"/>
      <c r="AU88" s="19" t="s">
        <v>118</v>
      </c>
    </row>
    <row r="89" spans="2:47" s="6" customFormat="1" ht="24.95" customHeight="1">
      <c r="B89" s="130"/>
      <c r="C89" s="131"/>
      <c r="D89" s="132" t="s">
        <v>119</v>
      </c>
      <c r="E89" s="131"/>
      <c r="F89" s="131"/>
      <c r="G89" s="131"/>
      <c r="H89" s="131"/>
      <c r="I89" s="131"/>
      <c r="J89" s="131"/>
      <c r="K89" s="131"/>
      <c r="L89" s="131"/>
      <c r="M89" s="131"/>
      <c r="N89" s="252">
        <f>N123</f>
        <v>0</v>
      </c>
      <c r="O89" s="253"/>
      <c r="P89" s="253"/>
      <c r="Q89" s="253"/>
      <c r="R89" s="133"/>
      <c r="T89" s="134"/>
      <c r="U89" s="134"/>
    </row>
    <row r="90" spans="2:47" s="7" customFormat="1" ht="19.899999999999999" customHeight="1">
      <c r="B90" s="135"/>
      <c r="C90" s="136"/>
      <c r="D90" s="105" t="s">
        <v>120</v>
      </c>
      <c r="E90" s="136"/>
      <c r="F90" s="136"/>
      <c r="G90" s="136"/>
      <c r="H90" s="136"/>
      <c r="I90" s="136"/>
      <c r="J90" s="136"/>
      <c r="K90" s="136"/>
      <c r="L90" s="136"/>
      <c r="M90" s="136"/>
      <c r="N90" s="209">
        <f>N124</f>
        <v>0</v>
      </c>
      <c r="O90" s="254"/>
      <c r="P90" s="254"/>
      <c r="Q90" s="254"/>
      <c r="R90" s="137"/>
      <c r="T90" s="138"/>
      <c r="U90" s="138"/>
    </row>
    <row r="91" spans="2:47" s="7" customFormat="1" ht="19.899999999999999" customHeight="1">
      <c r="B91" s="135"/>
      <c r="C91" s="136"/>
      <c r="D91" s="105" t="s">
        <v>121</v>
      </c>
      <c r="E91" s="136"/>
      <c r="F91" s="136"/>
      <c r="G91" s="136"/>
      <c r="H91" s="136"/>
      <c r="I91" s="136"/>
      <c r="J91" s="136"/>
      <c r="K91" s="136"/>
      <c r="L91" s="136"/>
      <c r="M91" s="136"/>
      <c r="N91" s="209">
        <f>N132</f>
        <v>0</v>
      </c>
      <c r="O91" s="254"/>
      <c r="P91" s="254"/>
      <c r="Q91" s="254"/>
      <c r="R91" s="137"/>
      <c r="T91" s="138"/>
      <c r="U91" s="138"/>
    </row>
    <row r="92" spans="2:47" s="6" customFormat="1" ht="24.95" customHeight="1">
      <c r="B92" s="130"/>
      <c r="C92" s="131"/>
      <c r="D92" s="132" t="s">
        <v>122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52">
        <f>N142</f>
        <v>0</v>
      </c>
      <c r="O92" s="253"/>
      <c r="P92" s="253"/>
      <c r="Q92" s="253"/>
      <c r="R92" s="133"/>
      <c r="T92" s="134"/>
      <c r="U92" s="134"/>
    </row>
    <row r="93" spans="2:47" s="7" customFormat="1" ht="19.899999999999999" customHeight="1">
      <c r="B93" s="135"/>
      <c r="C93" s="136"/>
      <c r="D93" s="105" t="s">
        <v>123</v>
      </c>
      <c r="E93" s="136"/>
      <c r="F93" s="136"/>
      <c r="G93" s="136"/>
      <c r="H93" s="136"/>
      <c r="I93" s="136"/>
      <c r="J93" s="136"/>
      <c r="K93" s="136"/>
      <c r="L93" s="136"/>
      <c r="M93" s="136"/>
      <c r="N93" s="209">
        <f>N143</f>
        <v>0</v>
      </c>
      <c r="O93" s="254"/>
      <c r="P93" s="254"/>
      <c r="Q93" s="254"/>
      <c r="R93" s="137"/>
      <c r="T93" s="138"/>
      <c r="U93" s="138"/>
    </row>
    <row r="94" spans="2:47" s="7" customFormat="1" ht="19.899999999999999" customHeight="1">
      <c r="B94" s="135"/>
      <c r="C94" s="136"/>
      <c r="D94" s="105" t="s">
        <v>124</v>
      </c>
      <c r="E94" s="136"/>
      <c r="F94" s="136"/>
      <c r="G94" s="136"/>
      <c r="H94" s="136"/>
      <c r="I94" s="136"/>
      <c r="J94" s="136"/>
      <c r="K94" s="136"/>
      <c r="L94" s="136"/>
      <c r="M94" s="136"/>
      <c r="N94" s="209">
        <f>N153</f>
        <v>0</v>
      </c>
      <c r="O94" s="254"/>
      <c r="P94" s="254"/>
      <c r="Q94" s="254"/>
      <c r="R94" s="137"/>
      <c r="T94" s="138"/>
      <c r="U94" s="138"/>
    </row>
    <row r="95" spans="2:47" s="6" customFormat="1" ht="21.75" customHeight="1">
      <c r="B95" s="130"/>
      <c r="C95" s="131"/>
      <c r="D95" s="132" t="s">
        <v>125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56">
        <f>N161</f>
        <v>0</v>
      </c>
      <c r="O95" s="253"/>
      <c r="P95" s="253"/>
      <c r="Q95" s="253"/>
      <c r="R95" s="133"/>
      <c r="T95" s="134"/>
      <c r="U95" s="134"/>
    </row>
    <row r="96" spans="2:47" s="1" customFormat="1" ht="21.7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  <c r="T96" s="128"/>
      <c r="U96" s="128"/>
    </row>
    <row r="97" spans="2:65" s="1" customFormat="1" ht="29.25" customHeight="1">
      <c r="B97" s="34"/>
      <c r="C97" s="129" t="s">
        <v>126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51">
        <f>ROUND(N98+N99+N100+N101+N102+N103,2)</f>
        <v>0</v>
      </c>
      <c r="O97" s="255"/>
      <c r="P97" s="255"/>
      <c r="Q97" s="255"/>
      <c r="R97" s="36"/>
      <c r="T97" s="139"/>
      <c r="U97" s="140" t="s">
        <v>41</v>
      </c>
    </row>
    <row r="98" spans="2:65" s="1" customFormat="1" ht="18" customHeight="1">
      <c r="B98" s="34"/>
      <c r="C98" s="35"/>
      <c r="D98" s="220" t="s">
        <v>127</v>
      </c>
      <c r="E98" s="221"/>
      <c r="F98" s="221"/>
      <c r="G98" s="221"/>
      <c r="H98" s="221"/>
      <c r="I98" s="35"/>
      <c r="J98" s="35"/>
      <c r="K98" s="35"/>
      <c r="L98" s="35"/>
      <c r="M98" s="35"/>
      <c r="N98" s="222">
        <f>ROUND(N88*T98,2)</f>
        <v>0</v>
      </c>
      <c r="O98" s="209"/>
      <c r="P98" s="209"/>
      <c r="Q98" s="209"/>
      <c r="R98" s="36"/>
      <c r="S98" s="141"/>
      <c r="T98" s="142"/>
      <c r="U98" s="143" t="s">
        <v>44</v>
      </c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4" t="s">
        <v>128</v>
      </c>
      <c r="AZ98" s="141"/>
      <c r="BA98" s="141"/>
      <c r="BB98" s="141"/>
      <c r="BC98" s="141"/>
      <c r="BD98" s="141"/>
      <c r="BE98" s="145">
        <f t="shared" ref="BE98:BE103" si="0">IF(U98="základná",N98,0)</f>
        <v>0</v>
      </c>
      <c r="BF98" s="145">
        <f t="shared" ref="BF98:BF103" si="1">IF(U98="znížená",N98,0)</f>
        <v>0</v>
      </c>
      <c r="BG98" s="145">
        <f t="shared" ref="BG98:BG103" si="2">IF(U98="zákl. prenesená",N98,0)</f>
        <v>0</v>
      </c>
      <c r="BH98" s="145">
        <f t="shared" ref="BH98:BH103" si="3">IF(U98="zníž. prenesená",N98,0)</f>
        <v>0</v>
      </c>
      <c r="BI98" s="145">
        <f t="shared" ref="BI98:BI103" si="4">IF(U98="nulová",N98,0)</f>
        <v>0</v>
      </c>
      <c r="BJ98" s="144" t="s">
        <v>129</v>
      </c>
      <c r="BK98" s="141"/>
      <c r="BL98" s="141"/>
      <c r="BM98" s="141"/>
    </row>
    <row r="99" spans="2:65" s="1" customFormat="1" ht="18" customHeight="1">
      <c r="B99" s="34"/>
      <c r="C99" s="35"/>
      <c r="D99" s="220" t="s">
        <v>130</v>
      </c>
      <c r="E99" s="221"/>
      <c r="F99" s="221"/>
      <c r="G99" s="221"/>
      <c r="H99" s="221"/>
      <c r="I99" s="35"/>
      <c r="J99" s="35"/>
      <c r="K99" s="35"/>
      <c r="L99" s="35"/>
      <c r="M99" s="35"/>
      <c r="N99" s="222">
        <f>ROUND(N88*T99,2)</f>
        <v>0</v>
      </c>
      <c r="O99" s="209"/>
      <c r="P99" s="209"/>
      <c r="Q99" s="209"/>
      <c r="R99" s="36"/>
      <c r="S99" s="141"/>
      <c r="T99" s="142"/>
      <c r="U99" s="143" t="s">
        <v>44</v>
      </c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4" t="s">
        <v>128</v>
      </c>
      <c r="AZ99" s="141"/>
      <c r="BA99" s="141"/>
      <c r="BB99" s="141"/>
      <c r="BC99" s="141"/>
      <c r="BD99" s="141"/>
      <c r="BE99" s="145">
        <f t="shared" si="0"/>
        <v>0</v>
      </c>
      <c r="BF99" s="145">
        <f t="shared" si="1"/>
        <v>0</v>
      </c>
      <c r="BG99" s="145">
        <f t="shared" si="2"/>
        <v>0</v>
      </c>
      <c r="BH99" s="145">
        <f t="shared" si="3"/>
        <v>0</v>
      </c>
      <c r="BI99" s="145">
        <f t="shared" si="4"/>
        <v>0</v>
      </c>
      <c r="BJ99" s="144" t="s">
        <v>129</v>
      </c>
      <c r="BK99" s="141"/>
      <c r="BL99" s="141"/>
      <c r="BM99" s="141"/>
    </row>
    <row r="100" spans="2:65" s="1" customFormat="1" ht="18" customHeight="1">
      <c r="B100" s="34"/>
      <c r="C100" s="35"/>
      <c r="D100" s="220" t="s">
        <v>131</v>
      </c>
      <c r="E100" s="221"/>
      <c r="F100" s="221"/>
      <c r="G100" s="221"/>
      <c r="H100" s="221"/>
      <c r="I100" s="35"/>
      <c r="J100" s="35"/>
      <c r="K100" s="35"/>
      <c r="L100" s="35"/>
      <c r="M100" s="35"/>
      <c r="N100" s="222">
        <f>ROUND(N88*T100,2)</f>
        <v>0</v>
      </c>
      <c r="O100" s="209"/>
      <c r="P100" s="209"/>
      <c r="Q100" s="209"/>
      <c r="R100" s="36"/>
      <c r="S100" s="141"/>
      <c r="T100" s="142"/>
      <c r="U100" s="143" t="s">
        <v>44</v>
      </c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4" t="s">
        <v>128</v>
      </c>
      <c r="AZ100" s="141"/>
      <c r="BA100" s="141"/>
      <c r="BB100" s="141"/>
      <c r="BC100" s="141"/>
      <c r="BD100" s="141"/>
      <c r="BE100" s="145">
        <f t="shared" si="0"/>
        <v>0</v>
      </c>
      <c r="BF100" s="145">
        <f t="shared" si="1"/>
        <v>0</v>
      </c>
      <c r="BG100" s="145">
        <f t="shared" si="2"/>
        <v>0</v>
      </c>
      <c r="BH100" s="145">
        <f t="shared" si="3"/>
        <v>0</v>
      </c>
      <c r="BI100" s="145">
        <f t="shared" si="4"/>
        <v>0</v>
      </c>
      <c r="BJ100" s="144" t="s">
        <v>129</v>
      </c>
      <c r="BK100" s="141"/>
      <c r="BL100" s="141"/>
      <c r="BM100" s="141"/>
    </row>
    <row r="101" spans="2:65" s="1" customFormat="1" ht="18" customHeight="1">
      <c r="B101" s="34"/>
      <c r="C101" s="35"/>
      <c r="D101" s="220" t="s">
        <v>132</v>
      </c>
      <c r="E101" s="221"/>
      <c r="F101" s="221"/>
      <c r="G101" s="221"/>
      <c r="H101" s="221"/>
      <c r="I101" s="35"/>
      <c r="J101" s="35"/>
      <c r="K101" s="35"/>
      <c r="L101" s="35"/>
      <c r="M101" s="35"/>
      <c r="N101" s="222">
        <f>ROUND(N88*T101,2)</f>
        <v>0</v>
      </c>
      <c r="O101" s="209"/>
      <c r="P101" s="209"/>
      <c r="Q101" s="209"/>
      <c r="R101" s="36"/>
      <c r="S101" s="141"/>
      <c r="T101" s="142"/>
      <c r="U101" s="143" t="s">
        <v>44</v>
      </c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4" t="s">
        <v>128</v>
      </c>
      <c r="AZ101" s="141"/>
      <c r="BA101" s="141"/>
      <c r="BB101" s="141"/>
      <c r="BC101" s="141"/>
      <c r="BD101" s="141"/>
      <c r="BE101" s="145">
        <f t="shared" si="0"/>
        <v>0</v>
      </c>
      <c r="BF101" s="145">
        <f t="shared" si="1"/>
        <v>0</v>
      </c>
      <c r="BG101" s="145">
        <f t="shared" si="2"/>
        <v>0</v>
      </c>
      <c r="BH101" s="145">
        <f t="shared" si="3"/>
        <v>0</v>
      </c>
      <c r="BI101" s="145">
        <f t="shared" si="4"/>
        <v>0</v>
      </c>
      <c r="BJ101" s="144" t="s">
        <v>129</v>
      </c>
      <c r="BK101" s="141"/>
      <c r="BL101" s="141"/>
      <c r="BM101" s="141"/>
    </row>
    <row r="102" spans="2:65" s="1" customFormat="1" ht="18" customHeight="1">
      <c r="B102" s="34"/>
      <c r="C102" s="35"/>
      <c r="D102" s="220" t="s">
        <v>133</v>
      </c>
      <c r="E102" s="221"/>
      <c r="F102" s="221"/>
      <c r="G102" s="221"/>
      <c r="H102" s="221"/>
      <c r="I102" s="35"/>
      <c r="J102" s="35"/>
      <c r="K102" s="35"/>
      <c r="L102" s="35"/>
      <c r="M102" s="35"/>
      <c r="N102" s="222">
        <f>ROUND(N88*T102,2)</f>
        <v>0</v>
      </c>
      <c r="O102" s="209"/>
      <c r="P102" s="209"/>
      <c r="Q102" s="209"/>
      <c r="R102" s="36"/>
      <c r="S102" s="141"/>
      <c r="T102" s="142"/>
      <c r="U102" s="143" t="s">
        <v>44</v>
      </c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4" t="s">
        <v>128</v>
      </c>
      <c r="AZ102" s="141"/>
      <c r="BA102" s="141"/>
      <c r="BB102" s="141"/>
      <c r="BC102" s="141"/>
      <c r="BD102" s="141"/>
      <c r="BE102" s="145">
        <f t="shared" si="0"/>
        <v>0</v>
      </c>
      <c r="BF102" s="145">
        <f t="shared" si="1"/>
        <v>0</v>
      </c>
      <c r="BG102" s="145">
        <f t="shared" si="2"/>
        <v>0</v>
      </c>
      <c r="BH102" s="145">
        <f t="shared" si="3"/>
        <v>0</v>
      </c>
      <c r="BI102" s="145">
        <f t="shared" si="4"/>
        <v>0</v>
      </c>
      <c r="BJ102" s="144" t="s">
        <v>129</v>
      </c>
      <c r="BK102" s="141"/>
      <c r="BL102" s="141"/>
      <c r="BM102" s="141"/>
    </row>
    <row r="103" spans="2:65" s="1" customFormat="1" ht="18" customHeight="1">
      <c r="B103" s="34"/>
      <c r="C103" s="35"/>
      <c r="D103" s="105" t="s">
        <v>134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222">
        <f>ROUND(N88*T103,2)</f>
        <v>0</v>
      </c>
      <c r="O103" s="209"/>
      <c r="P103" s="209"/>
      <c r="Q103" s="209"/>
      <c r="R103" s="36"/>
      <c r="S103" s="141"/>
      <c r="T103" s="146"/>
      <c r="U103" s="147" t="s">
        <v>44</v>
      </c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4" t="s">
        <v>135</v>
      </c>
      <c r="AZ103" s="141"/>
      <c r="BA103" s="141"/>
      <c r="BB103" s="141"/>
      <c r="BC103" s="141"/>
      <c r="BD103" s="141"/>
      <c r="BE103" s="145">
        <f t="shared" si="0"/>
        <v>0</v>
      </c>
      <c r="BF103" s="145">
        <f t="shared" si="1"/>
        <v>0</v>
      </c>
      <c r="BG103" s="145">
        <f t="shared" si="2"/>
        <v>0</v>
      </c>
      <c r="BH103" s="145">
        <f t="shared" si="3"/>
        <v>0</v>
      </c>
      <c r="BI103" s="145">
        <f t="shared" si="4"/>
        <v>0</v>
      </c>
      <c r="BJ103" s="144" t="s">
        <v>129</v>
      </c>
      <c r="BK103" s="141"/>
      <c r="BL103" s="141"/>
      <c r="BM103" s="141"/>
    </row>
    <row r="104" spans="2:65" s="1" customFormat="1" ht="13.5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  <c r="T104" s="128"/>
      <c r="U104" s="128"/>
    </row>
    <row r="105" spans="2:65" s="1" customFormat="1" ht="29.25" customHeight="1">
      <c r="B105" s="34"/>
      <c r="C105" s="116" t="s">
        <v>104</v>
      </c>
      <c r="D105" s="117"/>
      <c r="E105" s="117"/>
      <c r="F105" s="117"/>
      <c r="G105" s="117"/>
      <c r="H105" s="117"/>
      <c r="I105" s="117"/>
      <c r="J105" s="117"/>
      <c r="K105" s="117"/>
      <c r="L105" s="234">
        <f>ROUND(SUM(N88+N97),2)</f>
        <v>0</v>
      </c>
      <c r="M105" s="234"/>
      <c r="N105" s="234"/>
      <c r="O105" s="234"/>
      <c r="P105" s="234"/>
      <c r="Q105" s="234"/>
      <c r="R105" s="36"/>
      <c r="T105" s="128"/>
      <c r="U105" s="128"/>
    </row>
    <row r="106" spans="2:65" s="1" customFormat="1" ht="6.95" customHeigh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60"/>
      <c r="T106" s="128"/>
      <c r="U106" s="128"/>
    </row>
    <row r="110" spans="2:65" s="1" customFormat="1" ht="6.95" customHeight="1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spans="2:65" s="1" customFormat="1" ht="36.950000000000003" customHeight="1">
      <c r="B111" s="34"/>
      <c r="C111" s="204" t="s">
        <v>136</v>
      </c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36"/>
    </row>
    <row r="112" spans="2:65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1" customFormat="1" ht="30" customHeight="1">
      <c r="B113" s="34"/>
      <c r="C113" s="30" t="s">
        <v>18</v>
      </c>
      <c r="D113" s="35"/>
      <c r="E113" s="35"/>
      <c r="F113" s="246" t="str">
        <f>F6</f>
        <v>Modernizácia odborných učební v ZŠ V.Paulínyho-Tótha, Senica - stavebné úpravy</v>
      </c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35"/>
      <c r="R113" s="36"/>
    </row>
    <row r="114" spans="2:65" s="1" customFormat="1" ht="36.950000000000003" customHeight="1">
      <c r="B114" s="34"/>
      <c r="C114" s="68" t="s">
        <v>111</v>
      </c>
      <c r="D114" s="35"/>
      <c r="E114" s="35"/>
      <c r="F114" s="218" t="str">
        <f>F7</f>
        <v>04 - Polytechnická učebňa</v>
      </c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35"/>
      <c r="R114" s="36"/>
    </row>
    <row r="115" spans="2:65" s="1" customFormat="1" ht="6.9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5" s="1" customFormat="1" ht="18" customHeight="1">
      <c r="B116" s="34"/>
      <c r="C116" s="30" t="s">
        <v>23</v>
      </c>
      <c r="D116" s="35"/>
      <c r="E116" s="35"/>
      <c r="F116" s="28" t="str">
        <f>F9</f>
        <v>Senica</v>
      </c>
      <c r="G116" s="35"/>
      <c r="H116" s="35"/>
      <c r="I116" s="35"/>
      <c r="J116" s="35"/>
      <c r="K116" s="30" t="s">
        <v>25</v>
      </c>
      <c r="L116" s="35"/>
      <c r="M116" s="248">
        <f>IF(O9="","",O9)</f>
        <v>43440</v>
      </c>
      <c r="N116" s="248"/>
      <c r="O116" s="248"/>
      <c r="P116" s="248"/>
      <c r="Q116" s="35"/>
      <c r="R116" s="36"/>
    </row>
    <row r="117" spans="2:65" s="1" customFormat="1" ht="6.9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65" s="1" customFormat="1">
      <c r="B118" s="34"/>
      <c r="C118" s="30" t="s">
        <v>26</v>
      </c>
      <c r="D118" s="35"/>
      <c r="E118" s="35"/>
      <c r="F118" s="28" t="str">
        <f>E12</f>
        <v>Mesto Senica</v>
      </c>
      <c r="G118" s="35"/>
      <c r="H118" s="35"/>
      <c r="I118" s="35"/>
      <c r="J118" s="35"/>
      <c r="K118" s="30" t="s">
        <v>32</v>
      </c>
      <c r="L118" s="35"/>
      <c r="M118" s="208" t="str">
        <f>E18</f>
        <v xml:space="preserve"> </v>
      </c>
      <c r="N118" s="208"/>
      <c r="O118" s="208"/>
      <c r="P118" s="208"/>
      <c r="Q118" s="208"/>
      <c r="R118" s="36"/>
    </row>
    <row r="119" spans="2:65" s="1" customFormat="1" ht="14.45" customHeight="1">
      <c r="B119" s="34"/>
      <c r="C119" s="30" t="s">
        <v>30</v>
      </c>
      <c r="D119" s="35"/>
      <c r="E119" s="35"/>
      <c r="F119" s="28" t="str">
        <f>IF(E15="","",E15)</f>
        <v>Vyplň údaj</v>
      </c>
      <c r="G119" s="35"/>
      <c r="H119" s="35"/>
      <c r="I119" s="35"/>
      <c r="J119" s="35"/>
      <c r="K119" s="30" t="s">
        <v>35</v>
      </c>
      <c r="L119" s="35"/>
      <c r="M119" s="208" t="str">
        <f>E21</f>
        <v>Ing. Juraj Havetta</v>
      </c>
      <c r="N119" s="208"/>
      <c r="O119" s="208"/>
      <c r="P119" s="208"/>
      <c r="Q119" s="208"/>
      <c r="R119" s="36"/>
    </row>
    <row r="120" spans="2:65" s="1" customFormat="1" ht="10.35" customHeight="1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</row>
    <row r="121" spans="2:65" s="8" customFormat="1" ht="29.25" customHeight="1">
      <c r="B121" s="148"/>
      <c r="C121" s="149" t="s">
        <v>137</v>
      </c>
      <c r="D121" s="150" t="s">
        <v>138</v>
      </c>
      <c r="E121" s="150" t="s">
        <v>59</v>
      </c>
      <c r="F121" s="257" t="s">
        <v>139</v>
      </c>
      <c r="G121" s="257"/>
      <c r="H121" s="257"/>
      <c r="I121" s="257"/>
      <c r="J121" s="150" t="s">
        <v>140</v>
      </c>
      <c r="K121" s="150" t="s">
        <v>141</v>
      </c>
      <c r="L121" s="257" t="s">
        <v>142</v>
      </c>
      <c r="M121" s="257"/>
      <c r="N121" s="257" t="s">
        <v>116</v>
      </c>
      <c r="O121" s="257"/>
      <c r="P121" s="257"/>
      <c r="Q121" s="258"/>
      <c r="R121" s="151"/>
      <c r="T121" s="79" t="s">
        <v>143</v>
      </c>
      <c r="U121" s="80" t="s">
        <v>41</v>
      </c>
      <c r="V121" s="80" t="s">
        <v>144</v>
      </c>
      <c r="W121" s="80" t="s">
        <v>145</v>
      </c>
      <c r="X121" s="80" t="s">
        <v>146</v>
      </c>
      <c r="Y121" s="80" t="s">
        <v>147</v>
      </c>
      <c r="Z121" s="80" t="s">
        <v>148</v>
      </c>
      <c r="AA121" s="81" t="s">
        <v>149</v>
      </c>
    </row>
    <row r="122" spans="2:65" s="1" customFormat="1" ht="29.25" customHeight="1">
      <c r="B122" s="34"/>
      <c r="C122" s="83" t="s">
        <v>113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259">
        <f>BK122</f>
        <v>0</v>
      </c>
      <c r="O122" s="260"/>
      <c r="P122" s="260"/>
      <c r="Q122" s="260"/>
      <c r="R122" s="36"/>
      <c r="T122" s="82"/>
      <c r="U122" s="50"/>
      <c r="V122" s="50"/>
      <c r="W122" s="152">
        <f>W123+W142+W161</f>
        <v>0</v>
      </c>
      <c r="X122" s="50"/>
      <c r="Y122" s="152">
        <f>Y123+Y142+Y161</f>
        <v>2.8128880499999998</v>
      </c>
      <c r="Z122" s="50"/>
      <c r="AA122" s="153">
        <f>AA123+AA142+AA161</f>
        <v>0.21009000000000003</v>
      </c>
      <c r="AT122" s="19" t="s">
        <v>76</v>
      </c>
      <c r="AU122" s="19" t="s">
        <v>118</v>
      </c>
      <c r="BK122" s="154">
        <f>BK123+BK142+BK161</f>
        <v>0</v>
      </c>
    </row>
    <row r="123" spans="2:65" s="9" customFormat="1" ht="37.35" customHeight="1">
      <c r="B123" s="155"/>
      <c r="C123" s="156"/>
      <c r="D123" s="157" t="s">
        <v>119</v>
      </c>
      <c r="E123" s="157"/>
      <c r="F123" s="157"/>
      <c r="G123" s="157"/>
      <c r="H123" s="157"/>
      <c r="I123" s="157"/>
      <c r="J123" s="157"/>
      <c r="K123" s="157"/>
      <c r="L123" s="157"/>
      <c r="M123" s="157"/>
      <c r="N123" s="256">
        <f>BK123</f>
        <v>0</v>
      </c>
      <c r="O123" s="252"/>
      <c r="P123" s="252"/>
      <c r="Q123" s="252"/>
      <c r="R123" s="158"/>
      <c r="T123" s="159"/>
      <c r="U123" s="156"/>
      <c r="V123" s="156"/>
      <c r="W123" s="160">
        <f>W124+W132</f>
        <v>0</v>
      </c>
      <c r="X123" s="156"/>
      <c r="Y123" s="160">
        <f>Y124+Y132</f>
        <v>1.23563025</v>
      </c>
      <c r="Z123" s="156"/>
      <c r="AA123" s="161">
        <f>AA124+AA132</f>
        <v>0.21009000000000003</v>
      </c>
      <c r="AR123" s="162" t="s">
        <v>85</v>
      </c>
      <c r="AT123" s="163" t="s">
        <v>76</v>
      </c>
      <c r="AU123" s="163" t="s">
        <v>77</v>
      </c>
      <c r="AY123" s="162" t="s">
        <v>150</v>
      </c>
      <c r="BK123" s="164">
        <f>BK124+BK132</f>
        <v>0</v>
      </c>
    </row>
    <row r="124" spans="2:65" s="9" customFormat="1" ht="19.899999999999999" customHeight="1">
      <c r="B124" s="155"/>
      <c r="C124" s="156"/>
      <c r="D124" s="165" t="s">
        <v>120</v>
      </c>
      <c r="E124" s="165"/>
      <c r="F124" s="165"/>
      <c r="G124" s="165"/>
      <c r="H124" s="165"/>
      <c r="I124" s="165"/>
      <c r="J124" s="165"/>
      <c r="K124" s="165"/>
      <c r="L124" s="165"/>
      <c r="M124" s="165"/>
      <c r="N124" s="264">
        <f>BK124</f>
        <v>0</v>
      </c>
      <c r="O124" s="265"/>
      <c r="P124" s="265"/>
      <c r="Q124" s="265"/>
      <c r="R124" s="158"/>
      <c r="T124" s="159"/>
      <c r="U124" s="156"/>
      <c r="V124" s="156"/>
      <c r="W124" s="160">
        <f>SUM(W125:W131)</f>
        <v>0</v>
      </c>
      <c r="X124" s="156"/>
      <c r="Y124" s="160">
        <f>SUM(Y125:Y131)</f>
        <v>1.23563025</v>
      </c>
      <c r="Z124" s="156"/>
      <c r="AA124" s="161">
        <f>SUM(AA125:AA131)</f>
        <v>0</v>
      </c>
      <c r="AR124" s="162" t="s">
        <v>85</v>
      </c>
      <c r="AT124" s="163" t="s">
        <v>76</v>
      </c>
      <c r="AU124" s="163" t="s">
        <v>85</v>
      </c>
      <c r="AY124" s="162" t="s">
        <v>150</v>
      </c>
      <c r="BK124" s="164">
        <f>SUM(BK125:BK131)</f>
        <v>0</v>
      </c>
    </row>
    <row r="125" spans="2:65" s="1" customFormat="1" ht="25.5" customHeight="1">
      <c r="B125" s="34"/>
      <c r="C125" s="166" t="s">
        <v>85</v>
      </c>
      <c r="D125" s="166" t="s">
        <v>151</v>
      </c>
      <c r="E125" s="167" t="s">
        <v>259</v>
      </c>
      <c r="F125" s="237" t="s">
        <v>260</v>
      </c>
      <c r="G125" s="237"/>
      <c r="H125" s="237"/>
      <c r="I125" s="237"/>
      <c r="J125" s="168" t="s">
        <v>169</v>
      </c>
      <c r="K125" s="169">
        <v>4</v>
      </c>
      <c r="L125" s="261">
        <v>0</v>
      </c>
      <c r="M125" s="262"/>
      <c r="N125" s="263">
        <f>ROUND(L125*K125,2)</f>
        <v>0</v>
      </c>
      <c r="O125" s="263"/>
      <c r="P125" s="263"/>
      <c r="Q125" s="263"/>
      <c r="R125" s="36"/>
      <c r="T125" s="170" t="s">
        <v>21</v>
      </c>
      <c r="U125" s="43" t="s">
        <v>44</v>
      </c>
      <c r="V125" s="35"/>
      <c r="W125" s="171">
        <f>V125*K125</f>
        <v>0</v>
      </c>
      <c r="X125" s="171">
        <v>7.5520000000000004E-2</v>
      </c>
      <c r="Y125" s="171">
        <f>X125*K125</f>
        <v>0.30208000000000002</v>
      </c>
      <c r="Z125" s="171">
        <v>0</v>
      </c>
      <c r="AA125" s="172">
        <f>Z125*K125</f>
        <v>0</v>
      </c>
      <c r="AR125" s="19" t="s">
        <v>155</v>
      </c>
      <c r="AT125" s="19" t="s">
        <v>151</v>
      </c>
      <c r="AU125" s="19" t="s">
        <v>129</v>
      </c>
      <c r="AY125" s="19" t="s">
        <v>150</v>
      </c>
      <c r="BE125" s="109">
        <f>IF(U125="základná",N125,0)</f>
        <v>0</v>
      </c>
      <c r="BF125" s="109">
        <f>IF(U125="znížená",N125,0)</f>
        <v>0</v>
      </c>
      <c r="BG125" s="109">
        <f>IF(U125="zákl. prenesená",N125,0)</f>
        <v>0</v>
      </c>
      <c r="BH125" s="109">
        <f>IF(U125="zníž. prenesená",N125,0)</f>
        <v>0</v>
      </c>
      <c r="BI125" s="109">
        <f>IF(U125="nulová",N125,0)</f>
        <v>0</v>
      </c>
      <c r="BJ125" s="19" t="s">
        <v>129</v>
      </c>
      <c r="BK125" s="109">
        <f>ROUND(L125*K125,2)</f>
        <v>0</v>
      </c>
      <c r="BL125" s="19" t="s">
        <v>155</v>
      </c>
      <c r="BM125" s="19" t="s">
        <v>331</v>
      </c>
    </row>
    <row r="126" spans="2:65" s="1" customFormat="1" ht="25.5" customHeight="1">
      <c r="B126" s="34"/>
      <c r="C126" s="166" t="s">
        <v>129</v>
      </c>
      <c r="D126" s="166" t="s">
        <v>151</v>
      </c>
      <c r="E126" s="167" t="s">
        <v>152</v>
      </c>
      <c r="F126" s="237" t="s">
        <v>153</v>
      </c>
      <c r="G126" s="237"/>
      <c r="H126" s="237"/>
      <c r="I126" s="237"/>
      <c r="J126" s="168" t="s">
        <v>154</v>
      </c>
      <c r="K126" s="169">
        <v>31.2</v>
      </c>
      <c r="L126" s="261">
        <v>0</v>
      </c>
      <c r="M126" s="262"/>
      <c r="N126" s="263">
        <f>ROUND(L126*K126,2)</f>
        <v>0</v>
      </c>
      <c r="O126" s="263"/>
      <c r="P126" s="263"/>
      <c r="Q126" s="263"/>
      <c r="R126" s="36"/>
      <c r="T126" s="170" t="s">
        <v>21</v>
      </c>
      <c r="U126" s="43" t="s">
        <v>44</v>
      </c>
      <c r="V126" s="35"/>
      <c r="W126" s="171">
        <f>V126*K126</f>
        <v>0</v>
      </c>
      <c r="X126" s="171">
        <v>2.8E-3</v>
      </c>
      <c r="Y126" s="171">
        <f>X126*K126</f>
        <v>8.7359999999999993E-2</v>
      </c>
      <c r="Z126" s="171">
        <v>0</v>
      </c>
      <c r="AA126" s="172">
        <f>Z126*K126</f>
        <v>0</v>
      </c>
      <c r="AR126" s="19" t="s">
        <v>155</v>
      </c>
      <c r="AT126" s="19" t="s">
        <v>151</v>
      </c>
      <c r="AU126" s="19" t="s">
        <v>129</v>
      </c>
      <c r="AY126" s="19" t="s">
        <v>150</v>
      </c>
      <c r="BE126" s="109">
        <f>IF(U126="základná",N126,0)</f>
        <v>0</v>
      </c>
      <c r="BF126" s="109">
        <f>IF(U126="znížená",N126,0)</f>
        <v>0</v>
      </c>
      <c r="BG126" s="109">
        <f>IF(U126="zákl. prenesená",N126,0)</f>
        <v>0</v>
      </c>
      <c r="BH126" s="109">
        <f>IF(U126="zníž. prenesená",N126,0)</f>
        <v>0</v>
      </c>
      <c r="BI126" s="109">
        <f>IF(U126="nulová",N126,0)</f>
        <v>0</v>
      </c>
      <c r="BJ126" s="19" t="s">
        <v>129</v>
      </c>
      <c r="BK126" s="109">
        <f>ROUND(L126*K126,2)</f>
        <v>0</v>
      </c>
      <c r="BL126" s="19" t="s">
        <v>155</v>
      </c>
      <c r="BM126" s="19" t="s">
        <v>332</v>
      </c>
    </row>
    <row r="127" spans="2:65" s="10" customFormat="1" ht="16.5" customHeight="1">
      <c r="B127" s="173"/>
      <c r="C127" s="174"/>
      <c r="D127" s="174"/>
      <c r="E127" s="175" t="s">
        <v>21</v>
      </c>
      <c r="F127" s="238" t="s">
        <v>333</v>
      </c>
      <c r="G127" s="239"/>
      <c r="H127" s="239"/>
      <c r="I127" s="239"/>
      <c r="J127" s="174"/>
      <c r="K127" s="176">
        <v>31.2</v>
      </c>
      <c r="L127" s="174"/>
      <c r="M127" s="174"/>
      <c r="N127" s="174"/>
      <c r="O127" s="174"/>
      <c r="P127" s="174"/>
      <c r="Q127" s="174"/>
      <c r="R127" s="177"/>
      <c r="T127" s="178"/>
      <c r="U127" s="174"/>
      <c r="V127" s="174"/>
      <c r="W127" s="174"/>
      <c r="X127" s="174"/>
      <c r="Y127" s="174"/>
      <c r="Z127" s="174"/>
      <c r="AA127" s="179"/>
      <c r="AT127" s="180" t="s">
        <v>158</v>
      </c>
      <c r="AU127" s="180" t="s">
        <v>129</v>
      </c>
      <c r="AV127" s="10" t="s">
        <v>129</v>
      </c>
      <c r="AW127" s="10" t="s">
        <v>34</v>
      </c>
      <c r="AX127" s="10" t="s">
        <v>85</v>
      </c>
      <c r="AY127" s="180" t="s">
        <v>150</v>
      </c>
    </row>
    <row r="128" spans="2:65" s="1" customFormat="1" ht="25.5" customHeight="1">
      <c r="B128" s="34"/>
      <c r="C128" s="166" t="s">
        <v>162</v>
      </c>
      <c r="D128" s="166" t="s">
        <v>151</v>
      </c>
      <c r="E128" s="167" t="s">
        <v>264</v>
      </c>
      <c r="F128" s="237" t="s">
        <v>265</v>
      </c>
      <c r="G128" s="237"/>
      <c r="H128" s="237"/>
      <c r="I128" s="237"/>
      <c r="J128" s="168" t="s">
        <v>169</v>
      </c>
      <c r="K128" s="169">
        <v>4</v>
      </c>
      <c r="L128" s="261">
        <v>0</v>
      </c>
      <c r="M128" s="262"/>
      <c r="N128" s="263">
        <f>ROUND(L128*K128,2)</f>
        <v>0</v>
      </c>
      <c r="O128" s="263"/>
      <c r="P128" s="263"/>
      <c r="Q128" s="263"/>
      <c r="R128" s="36"/>
      <c r="T128" s="170" t="s">
        <v>21</v>
      </c>
      <c r="U128" s="43" t="s">
        <v>44</v>
      </c>
      <c r="V128" s="35"/>
      <c r="W128" s="171">
        <f>V128*K128</f>
        <v>0</v>
      </c>
      <c r="X128" s="171">
        <v>3.9800000000000002E-2</v>
      </c>
      <c r="Y128" s="171">
        <f>X128*K128</f>
        <v>0.15920000000000001</v>
      </c>
      <c r="Z128" s="171">
        <v>0</v>
      </c>
      <c r="AA128" s="172">
        <f>Z128*K128</f>
        <v>0</v>
      </c>
      <c r="AR128" s="19" t="s">
        <v>155</v>
      </c>
      <c r="AT128" s="19" t="s">
        <v>151</v>
      </c>
      <c r="AU128" s="19" t="s">
        <v>129</v>
      </c>
      <c r="AY128" s="19" t="s">
        <v>150</v>
      </c>
      <c r="BE128" s="109">
        <f>IF(U128="základná",N128,0)</f>
        <v>0</v>
      </c>
      <c r="BF128" s="109">
        <f>IF(U128="znížená",N128,0)</f>
        <v>0</v>
      </c>
      <c r="BG128" s="109">
        <f>IF(U128="zákl. prenesená",N128,0)</f>
        <v>0</v>
      </c>
      <c r="BH128" s="109">
        <f>IF(U128="zníž. prenesená",N128,0)</f>
        <v>0</v>
      </c>
      <c r="BI128" s="109">
        <f>IF(U128="nulová",N128,0)</f>
        <v>0</v>
      </c>
      <c r="BJ128" s="19" t="s">
        <v>129</v>
      </c>
      <c r="BK128" s="109">
        <f>ROUND(L128*K128,2)</f>
        <v>0</v>
      </c>
      <c r="BL128" s="19" t="s">
        <v>155</v>
      </c>
      <c r="BM128" s="19" t="s">
        <v>334</v>
      </c>
    </row>
    <row r="129" spans="2:65" s="1" customFormat="1" ht="38.25" customHeight="1">
      <c r="B129" s="34"/>
      <c r="C129" s="166" t="s">
        <v>155</v>
      </c>
      <c r="D129" s="166" t="s">
        <v>151</v>
      </c>
      <c r="E129" s="167" t="s">
        <v>159</v>
      </c>
      <c r="F129" s="237" t="s">
        <v>160</v>
      </c>
      <c r="G129" s="237"/>
      <c r="H129" s="237"/>
      <c r="I129" s="237"/>
      <c r="J129" s="168" t="s">
        <v>154</v>
      </c>
      <c r="K129" s="169">
        <v>31.2</v>
      </c>
      <c r="L129" s="261">
        <v>0</v>
      </c>
      <c r="M129" s="262"/>
      <c r="N129" s="263">
        <f>ROUND(L129*K129,2)</f>
        <v>0</v>
      </c>
      <c r="O129" s="263"/>
      <c r="P129" s="263"/>
      <c r="Q129" s="263"/>
      <c r="R129" s="36"/>
      <c r="T129" s="170" t="s">
        <v>21</v>
      </c>
      <c r="U129" s="43" t="s">
        <v>44</v>
      </c>
      <c r="V129" s="35"/>
      <c r="W129" s="171">
        <f>V129*K129</f>
        <v>0</v>
      </c>
      <c r="X129" s="171">
        <v>1.255E-2</v>
      </c>
      <c r="Y129" s="171">
        <f>X129*K129</f>
        <v>0.39156000000000002</v>
      </c>
      <c r="Z129" s="171">
        <v>0</v>
      </c>
      <c r="AA129" s="172">
        <f>Z129*K129</f>
        <v>0</v>
      </c>
      <c r="AR129" s="19" t="s">
        <v>155</v>
      </c>
      <c r="AT129" s="19" t="s">
        <v>151</v>
      </c>
      <c r="AU129" s="19" t="s">
        <v>129</v>
      </c>
      <c r="AY129" s="19" t="s">
        <v>150</v>
      </c>
      <c r="BE129" s="109">
        <f>IF(U129="základná",N129,0)</f>
        <v>0</v>
      </c>
      <c r="BF129" s="109">
        <f>IF(U129="znížená",N129,0)</f>
        <v>0</v>
      </c>
      <c r="BG129" s="109">
        <f>IF(U129="zákl. prenesená",N129,0)</f>
        <v>0</v>
      </c>
      <c r="BH129" s="109">
        <f>IF(U129="zníž. prenesená",N129,0)</f>
        <v>0</v>
      </c>
      <c r="BI129" s="109">
        <f>IF(U129="nulová",N129,0)</f>
        <v>0</v>
      </c>
      <c r="BJ129" s="19" t="s">
        <v>129</v>
      </c>
      <c r="BK129" s="109">
        <f>ROUND(L129*K129,2)</f>
        <v>0</v>
      </c>
      <c r="BL129" s="19" t="s">
        <v>155</v>
      </c>
      <c r="BM129" s="19" t="s">
        <v>335</v>
      </c>
    </row>
    <row r="130" spans="2:65" s="1" customFormat="1" ht="38.25" customHeight="1">
      <c r="B130" s="34"/>
      <c r="C130" s="166" t="s">
        <v>172</v>
      </c>
      <c r="D130" s="166" t="s">
        <v>151</v>
      </c>
      <c r="E130" s="167" t="s">
        <v>268</v>
      </c>
      <c r="F130" s="237" t="s">
        <v>269</v>
      </c>
      <c r="G130" s="237"/>
      <c r="H130" s="237"/>
      <c r="I130" s="237"/>
      <c r="J130" s="168" t="s">
        <v>270</v>
      </c>
      <c r="K130" s="169">
        <v>0.14099999999999999</v>
      </c>
      <c r="L130" s="261">
        <v>0</v>
      </c>
      <c r="M130" s="262"/>
      <c r="N130" s="263">
        <f>ROUND(L130*K130,2)</f>
        <v>0</v>
      </c>
      <c r="O130" s="263"/>
      <c r="P130" s="263"/>
      <c r="Q130" s="263"/>
      <c r="R130" s="36"/>
      <c r="T130" s="170" t="s">
        <v>21</v>
      </c>
      <c r="U130" s="43" t="s">
        <v>44</v>
      </c>
      <c r="V130" s="35"/>
      <c r="W130" s="171">
        <f>V130*K130</f>
        <v>0</v>
      </c>
      <c r="X130" s="171">
        <v>2.0952500000000001</v>
      </c>
      <c r="Y130" s="171">
        <f>X130*K130</f>
        <v>0.29543025000000001</v>
      </c>
      <c r="Z130" s="171">
        <v>0</v>
      </c>
      <c r="AA130" s="172">
        <f>Z130*K130</f>
        <v>0</v>
      </c>
      <c r="AR130" s="19" t="s">
        <v>155</v>
      </c>
      <c r="AT130" s="19" t="s">
        <v>151</v>
      </c>
      <c r="AU130" s="19" t="s">
        <v>129</v>
      </c>
      <c r="AY130" s="19" t="s">
        <v>150</v>
      </c>
      <c r="BE130" s="109">
        <f>IF(U130="základná",N130,0)</f>
        <v>0</v>
      </c>
      <c r="BF130" s="109">
        <f>IF(U130="znížená",N130,0)</f>
        <v>0</v>
      </c>
      <c r="BG130" s="109">
        <f>IF(U130="zákl. prenesená",N130,0)</f>
        <v>0</v>
      </c>
      <c r="BH130" s="109">
        <f>IF(U130="zníž. prenesená",N130,0)</f>
        <v>0</v>
      </c>
      <c r="BI130" s="109">
        <f>IF(U130="nulová",N130,0)</f>
        <v>0</v>
      </c>
      <c r="BJ130" s="19" t="s">
        <v>129</v>
      </c>
      <c r="BK130" s="109">
        <f>ROUND(L130*K130,2)</f>
        <v>0</v>
      </c>
      <c r="BL130" s="19" t="s">
        <v>155</v>
      </c>
      <c r="BM130" s="19" t="s">
        <v>336</v>
      </c>
    </row>
    <row r="131" spans="2:65" s="10" customFormat="1" ht="16.5" customHeight="1">
      <c r="B131" s="173"/>
      <c r="C131" s="174"/>
      <c r="D131" s="174"/>
      <c r="E131" s="175" t="s">
        <v>21</v>
      </c>
      <c r="F131" s="238" t="s">
        <v>337</v>
      </c>
      <c r="G131" s="239"/>
      <c r="H131" s="239"/>
      <c r="I131" s="239"/>
      <c r="J131" s="174"/>
      <c r="K131" s="176">
        <v>0.14099999999999999</v>
      </c>
      <c r="L131" s="174"/>
      <c r="M131" s="174"/>
      <c r="N131" s="174"/>
      <c r="O131" s="174"/>
      <c r="P131" s="174"/>
      <c r="Q131" s="174"/>
      <c r="R131" s="177"/>
      <c r="T131" s="178"/>
      <c r="U131" s="174"/>
      <c r="V131" s="174"/>
      <c r="W131" s="174"/>
      <c r="X131" s="174"/>
      <c r="Y131" s="174"/>
      <c r="Z131" s="174"/>
      <c r="AA131" s="179"/>
      <c r="AT131" s="180" t="s">
        <v>158</v>
      </c>
      <c r="AU131" s="180" t="s">
        <v>129</v>
      </c>
      <c r="AV131" s="10" t="s">
        <v>129</v>
      </c>
      <c r="AW131" s="10" t="s">
        <v>34</v>
      </c>
      <c r="AX131" s="10" t="s">
        <v>85</v>
      </c>
      <c r="AY131" s="180" t="s">
        <v>150</v>
      </c>
    </row>
    <row r="132" spans="2:65" s="9" customFormat="1" ht="29.85" customHeight="1">
      <c r="B132" s="155"/>
      <c r="C132" s="156"/>
      <c r="D132" s="165" t="s">
        <v>121</v>
      </c>
      <c r="E132" s="165"/>
      <c r="F132" s="165"/>
      <c r="G132" s="165"/>
      <c r="H132" s="165"/>
      <c r="I132" s="165"/>
      <c r="J132" s="165"/>
      <c r="K132" s="165"/>
      <c r="L132" s="165"/>
      <c r="M132" s="165"/>
      <c r="N132" s="264">
        <f>BK132</f>
        <v>0</v>
      </c>
      <c r="O132" s="265"/>
      <c r="P132" s="265"/>
      <c r="Q132" s="265"/>
      <c r="R132" s="158"/>
      <c r="T132" s="159"/>
      <c r="U132" s="156"/>
      <c r="V132" s="156"/>
      <c r="W132" s="160">
        <f>SUM(W133:W141)</f>
        <v>0</v>
      </c>
      <c r="X132" s="156"/>
      <c r="Y132" s="160">
        <f>SUM(Y133:Y141)</f>
        <v>0</v>
      </c>
      <c r="Z132" s="156"/>
      <c r="AA132" s="161">
        <f>SUM(AA133:AA141)</f>
        <v>0.21009000000000003</v>
      </c>
      <c r="AR132" s="162" t="s">
        <v>85</v>
      </c>
      <c r="AT132" s="163" t="s">
        <v>76</v>
      </c>
      <c r="AU132" s="163" t="s">
        <v>85</v>
      </c>
      <c r="AY132" s="162" t="s">
        <v>150</v>
      </c>
      <c r="BK132" s="164">
        <f>SUM(BK133:BK141)</f>
        <v>0</v>
      </c>
    </row>
    <row r="133" spans="2:65" s="1" customFormat="1" ht="16.5" customHeight="1">
      <c r="B133" s="34"/>
      <c r="C133" s="166" t="s">
        <v>177</v>
      </c>
      <c r="D133" s="166" t="s">
        <v>151</v>
      </c>
      <c r="E133" s="167" t="s">
        <v>163</v>
      </c>
      <c r="F133" s="237" t="s">
        <v>164</v>
      </c>
      <c r="G133" s="237"/>
      <c r="H133" s="237"/>
      <c r="I133" s="237"/>
      <c r="J133" s="168" t="s">
        <v>154</v>
      </c>
      <c r="K133" s="169">
        <v>31.2</v>
      </c>
      <c r="L133" s="261">
        <v>0</v>
      </c>
      <c r="M133" s="262"/>
      <c r="N133" s="263">
        <f>ROUND(L133*K133,2)</f>
        <v>0</v>
      </c>
      <c r="O133" s="263"/>
      <c r="P133" s="263"/>
      <c r="Q133" s="263"/>
      <c r="R133" s="36"/>
      <c r="T133" s="170" t="s">
        <v>21</v>
      </c>
      <c r="U133" s="43" t="s">
        <v>44</v>
      </c>
      <c r="V133" s="35"/>
      <c r="W133" s="171">
        <f>V133*K133</f>
        <v>0</v>
      </c>
      <c r="X133" s="171">
        <v>0</v>
      </c>
      <c r="Y133" s="171">
        <f>X133*K133</f>
        <v>0</v>
      </c>
      <c r="Z133" s="171">
        <v>1E-3</v>
      </c>
      <c r="AA133" s="172">
        <f>Z133*K133</f>
        <v>3.1199999999999999E-2</v>
      </c>
      <c r="AR133" s="19" t="s">
        <v>165</v>
      </c>
      <c r="AT133" s="19" t="s">
        <v>151</v>
      </c>
      <c r="AU133" s="19" t="s">
        <v>129</v>
      </c>
      <c r="AY133" s="19" t="s">
        <v>150</v>
      </c>
      <c r="BE133" s="109">
        <f>IF(U133="základná",N133,0)</f>
        <v>0</v>
      </c>
      <c r="BF133" s="109">
        <f>IF(U133="znížená",N133,0)</f>
        <v>0</v>
      </c>
      <c r="BG133" s="109">
        <f>IF(U133="zákl. prenesená",N133,0)</f>
        <v>0</v>
      </c>
      <c r="BH133" s="109">
        <f>IF(U133="zníž. prenesená",N133,0)</f>
        <v>0</v>
      </c>
      <c r="BI133" s="109">
        <f>IF(U133="nulová",N133,0)</f>
        <v>0</v>
      </c>
      <c r="BJ133" s="19" t="s">
        <v>129</v>
      </c>
      <c r="BK133" s="109">
        <f>ROUND(L133*K133,2)</f>
        <v>0</v>
      </c>
      <c r="BL133" s="19" t="s">
        <v>165</v>
      </c>
      <c r="BM133" s="19" t="s">
        <v>338</v>
      </c>
    </row>
    <row r="134" spans="2:65" s="1" customFormat="1" ht="25.5" customHeight="1">
      <c r="B134" s="34"/>
      <c r="C134" s="166" t="s">
        <v>181</v>
      </c>
      <c r="D134" s="166" t="s">
        <v>151</v>
      </c>
      <c r="E134" s="167" t="s">
        <v>167</v>
      </c>
      <c r="F134" s="237" t="s">
        <v>168</v>
      </c>
      <c r="G134" s="237"/>
      <c r="H134" s="237"/>
      <c r="I134" s="237"/>
      <c r="J134" s="168" t="s">
        <v>169</v>
      </c>
      <c r="K134" s="169">
        <v>59.63</v>
      </c>
      <c r="L134" s="261">
        <v>0</v>
      </c>
      <c r="M134" s="262"/>
      <c r="N134" s="263">
        <f>ROUND(L134*K134,2)</f>
        <v>0</v>
      </c>
      <c r="O134" s="263"/>
      <c r="P134" s="263"/>
      <c r="Q134" s="263"/>
      <c r="R134" s="36"/>
      <c r="T134" s="170" t="s">
        <v>21</v>
      </c>
      <c r="U134" s="43" t="s">
        <v>44</v>
      </c>
      <c r="V134" s="35"/>
      <c r="W134" s="171">
        <f>V134*K134</f>
        <v>0</v>
      </c>
      <c r="X134" s="171">
        <v>0</v>
      </c>
      <c r="Y134" s="171">
        <f>X134*K134</f>
        <v>0</v>
      </c>
      <c r="Z134" s="171">
        <v>3.0000000000000001E-3</v>
      </c>
      <c r="AA134" s="172">
        <f>Z134*K134</f>
        <v>0.17889000000000002</v>
      </c>
      <c r="AR134" s="19" t="s">
        <v>165</v>
      </c>
      <c r="AT134" s="19" t="s">
        <v>151</v>
      </c>
      <c r="AU134" s="19" t="s">
        <v>129</v>
      </c>
      <c r="AY134" s="19" t="s">
        <v>150</v>
      </c>
      <c r="BE134" s="109">
        <f>IF(U134="základná",N134,0)</f>
        <v>0</v>
      </c>
      <c r="BF134" s="109">
        <f>IF(U134="znížená",N134,0)</f>
        <v>0</v>
      </c>
      <c r="BG134" s="109">
        <f>IF(U134="zákl. prenesená",N134,0)</f>
        <v>0</v>
      </c>
      <c r="BH134" s="109">
        <f>IF(U134="zníž. prenesená",N134,0)</f>
        <v>0</v>
      </c>
      <c r="BI134" s="109">
        <f>IF(U134="nulová",N134,0)</f>
        <v>0</v>
      </c>
      <c r="BJ134" s="19" t="s">
        <v>129</v>
      </c>
      <c r="BK134" s="109">
        <f>ROUND(L134*K134,2)</f>
        <v>0</v>
      </c>
      <c r="BL134" s="19" t="s">
        <v>165</v>
      </c>
      <c r="BM134" s="19" t="s">
        <v>339</v>
      </c>
    </row>
    <row r="135" spans="2:65" s="10" customFormat="1" ht="16.5" customHeight="1">
      <c r="B135" s="173"/>
      <c r="C135" s="174"/>
      <c r="D135" s="174"/>
      <c r="E135" s="175" t="s">
        <v>21</v>
      </c>
      <c r="F135" s="238" t="s">
        <v>340</v>
      </c>
      <c r="G135" s="239"/>
      <c r="H135" s="239"/>
      <c r="I135" s="239"/>
      <c r="J135" s="174"/>
      <c r="K135" s="176">
        <v>59.63</v>
      </c>
      <c r="L135" s="174"/>
      <c r="M135" s="174"/>
      <c r="N135" s="174"/>
      <c r="O135" s="174"/>
      <c r="P135" s="174"/>
      <c r="Q135" s="174"/>
      <c r="R135" s="177"/>
      <c r="T135" s="178"/>
      <c r="U135" s="174"/>
      <c r="V135" s="174"/>
      <c r="W135" s="174"/>
      <c r="X135" s="174"/>
      <c r="Y135" s="174"/>
      <c r="Z135" s="174"/>
      <c r="AA135" s="179"/>
      <c r="AT135" s="180" t="s">
        <v>158</v>
      </c>
      <c r="AU135" s="180" t="s">
        <v>129</v>
      </c>
      <c r="AV135" s="10" t="s">
        <v>129</v>
      </c>
      <c r="AW135" s="10" t="s">
        <v>34</v>
      </c>
      <c r="AX135" s="10" t="s">
        <v>85</v>
      </c>
      <c r="AY135" s="180" t="s">
        <v>150</v>
      </c>
    </row>
    <row r="136" spans="2:65" s="1" customFormat="1" ht="38.25" customHeight="1">
      <c r="B136" s="34"/>
      <c r="C136" s="166" t="s">
        <v>185</v>
      </c>
      <c r="D136" s="166" t="s">
        <v>151</v>
      </c>
      <c r="E136" s="167" t="s">
        <v>173</v>
      </c>
      <c r="F136" s="237" t="s">
        <v>174</v>
      </c>
      <c r="G136" s="237"/>
      <c r="H136" s="237"/>
      <c r="I136" s="237"/>
      <c r="J136" s="168" t="s">
        <v>175</v>
      </c>
      <c r="K136" s="169">
        <v>0.21</v>
      </c>
      <c r="L136" s="261">
        <v>0</v>
      </c>
      <c r="M136" s="262"/>
      <c r="N136" s="263">
        <f t="shared" ref="N136:N141" si="5">ROUND(L136*K136,2)</f>
        <v>0</v>
      </c>
      <c r="O136" s="263"/>
      <c r="P136" s="263"/>
      <c r="Q136" s="263"/>
      <c r="R136" s="36"/>
      <c r="T136" s="170" t="s">
        <v>21</v>
      </c>
      <c r="U136" s="43" t="s">
        <v>44</v>
      </c>
      <c r="V136" s="35"/>
      <c r="W136" s="171">
        <f t="shared" ref="W136:W141" si="6">V136*K136</f>
        <v>0</v>
      </c>
      <c r="X136" s="171">
        <v>0</v>
      </c>
      <c r="Y136" s="171">
        <f t="shared" ref="Y136:Y141" si="7">X136*K136</f>
        <v>0</v>
      </c>
      <c r="Z136" s="171">
        <v>0</v>
      </c>
      <c r="AA136" s="172">
        <f t="shared" ref="AA136:AA141" si="8">Z136*K136</f>
        <v>0</v>
      </c>
      <c r="AR136" s="19" t="s">
        <v>155</v>
      </c>
      <c r="AT136" s="19" t="s">
        <v>151</v>
      </c>
      <c r="AU136" s="19" t="s">
        <v>129</v>
      </c>
      <c r="AY136" s="19" t="s">
        <v>150</v>
      </c>
      <c r="BE136" s="109">
        <f t="shared" ref="BE136:BE141" si="9">IF(U136="základná",N136,0)</f>
        <v>0</v>
      </c>
      <c r="BF136" s="109">
        <f t="shared" ref="BF136:BF141" si="10">IF(U136="znížená",N136,0)</f>
        <v>0</v>
      </c>
      <c r="BG136" s="109">
        <f t="shared" ref="BG136:BG141" si="11">IF(U136="zákl. prenesená",N136,0)</f>
        <v>0</v>
      </c>
      <c r="BH136" s="109">
        <f t="shared" ref="BH136:BH141" si="12">IF(U136="zníž. prenesená",N136,0)</f>
        <v>0</v>
      </c>
      <c r="BI136" s="109">
        <f t="shared" ref="BI136:BI141" si="13">IF(U136="nulová",N136,0)</f>
        <v>0</v>
      </c>
      <c r="BJ136" s="19" t="s">
        <v>129</v>
      </c>
      <c r="BK136" s="109">
        <f t="shared" ref="BK136:BK141" si="14">ROUND(L136*K136,2)</f>
        <v>0</v>
      </c>
      <c r="BL136" s="19" t="s">
        <v>155</v>
      </c>
      <c r="BM136" s="19" t="s">
        <v>341</v>
      </c>
    </row>
    <row r="137" spans="2:65" s="1" customFormat="1" ht="25.5" customHeight="1">
      <c r="B137" s="34"/>
      <c r="C137" s="166" t="s">
        <v>189</v>
      </c>
      <c r="D137" s="166" t="s">
        <v>151</v>
      </c>
      <c r="E137" s="167" t="s">
        <v>178</v>
      </c>
      <c r="F137" s="237" t="s">
        <v>179</v>
      </c>
      <c r="G137" s="237"/>
      <c r="H137" s="237"/>
      <c r="I137" s="237"/>
      <c r="J137" s="168" t="s">
        <v>175</v>
      </c>
      <c r="K137" s="169">
        <v>0.21</v>
      </c>
      <c r="L137" s="261">
        <v>0</v>
      </c>
      <c r="M137" s="262"/>
      <c r="N137" s="263">
        <f t="shared" si="5"/>
        <v>0</v>
      </c>
      <c r="O137" s="263"/>
      <c r="P137" s="263"/>
      <c r="Q137" s="263"/>
      <c r="R137" s="36"/>
      <c r="T137" s="170" t="s">
        <v>21</v>
      </c>
      <c r="U137" s="43" t="s">
        <v>44</v>
      </c>
      <c r="V137" s="35"/>
      <c r="W137" s="171">
        <f t="shared" si="6"/>
        <v>0</v>
      </c>
      <c r="X137" s="171">
        <v>0</v>
      </c>
      <c r="Y137" s="171">
        <f t="shared" si="7"/>
        <v>0</v>
      </c>
      <c r="Z137" s="171">
        <v>0</v>
      </c>
      <c r="AA137" s="172">
        <f t="shared" si="8"/>
        <v>0</v>
      </c>
      <c r="AR137" s="19" t="s">
        <v>155</v>
      </c>
      <c r="AT137" s="19" t="s">
        <v>151</v>
      </c>
      <c r="AU137" s="19" t="s">
        <v>129</v>
      </c>
      <c r="AY137" s="19" t="s">
        <v>150</v>
      </c>
      <c r="BE137" s="109">
        <f t="shared" si="9"/>
        <v>0</v>
      </c>
      <c r="BF137" s="109">
        <f t="shared" si="10"/>
        <v>0</v>
      </c>
      <c r="BG137" s="109">
        <f t="shared" si="11"/>
        <v>0</v>
      </c>
      <c r="BH137" s="109">
        <f t="shared" si="12"/>
        <v>0</v>
      </c>
      <c r="BI137" s="109">
        <f t="shared" si="13"/>
        <v>0</v>
      </c>
      <c r="BJ137" s="19" t="s">
        <v>129</v>
      </c>
      <c r="BK137" s="109">
        <f t="shared" si="14"/>
        <v>0</v>
      </c>
      <c r="BL137" s="19" t="s">
        <v>155</v>
      </c>
      <c r="BM137" s="19" t="s">
        <v>342</v>
      </c>
    </row>
    <row r="138" spans="2:65" s="1" customFormat="1" ht="25.5" customHeight="1">
      <c r="B138" s="34"/>
      <c r="C138" s="166" t="s">
        <v>193</v>
      </c>
      <c r="D138" s="166" t="s">
        <v>151</v>
      </c>
      <c r="E138" s="167" t="s">
        <v>182</v>
      </c>
      <c r="F138" s="237" t="s">
        <v>183</v>
      </c>
      <c r="G138" s="237"/>
      <c r="H138" s="237"/>
      <c r="I138" s="237"/>
      <c r="J138" s="168" t="s">
        <v>175</v>
      </c>
      <c r="K138" s="169">
        <v>0.21</v>
      </c>
      <c r="L138" s="261">
        <v>0</v>
      </c>
      <c r="M138" s="262"/>
      <c r="N138" s="263">
        <f t="shared" si="5"/>
        <v>0</v>
      </c>
      <c r="O138" s="263"/>
      <c r="P138" s="263"/>
      <c r="Q138" s="263"/>
      <c r="R138" s="36"/>
      <c r="T138" s="170" t="s">
        <v>21</v>
      </c>
      <c r="U138" s="43" t="s">
        <v>44</v>
      </c>
      <c r="V138" s="35"/>
      <c r="W138" s="171">
        <f t="shared" si="6"/>
        <v>0</v>
      </c>
      <c r="X138" s="171">
        <v>0</v>
      </c>
      <c r="Y138" s="171">
        <f t="shared" si="7"/>
        <v>0</v>
      </c>
      <c r="Z138" s="171">
        <v>0</v>
      </c>
      <c r="AA138" s="172">
        <f t="shared" si="8"/>
        <v>0</v>
      </c>
      <c r="AR138" s="19" t="s">
        <v>155</v>
      </c>
      <c r="AT138" s="19" t="s">
        <v>151</v>
      </c>
      <c r="AU138" s="19" t="s">
        <v>129</v>
      </c>
      <c r="AY138" s="19" t="s">
        <v>150</v>
      </c>
      <c r="BE138" s="109">
        <f t="shared" si="9"/>
        <v>0</v>
      </c>
      <c r="BF138" s="109">
        <f t="shared" si="10"/>
        <v>0</v>
      </c>
      <c r="BG138" s="109">
        <f t="shared" si="11"/>
        <v>0</v>
      </c>
      <c r="BH138" s="109">
        <f t="shared" si="12"/>
        <v>0</v>
      </c>
      <c r="BI138" s="109">
        <f t="shared" si="13"/>
        <v>0</v>
      </c>
      <c r="BJ138" s="19" t="s">
        <v>129</v>
      </c>
      <c r="BK138" s="109">
        <f t="shared" si="14"/>
        <v>0</v>
      </c>
      <c r="BL138" s="19" t="s">
        <v>155</v>
      </c>
      <c r="BM138" s="19" t="s">
        <v>343</v>
      </c>
    </row>
    <row r="139" spans="2:65" s="1" customFormat="1" ht="25.5" customHeight="1">
      <c r="B139" s="34"/>
      <c r="C139" s="166" t="s">
        <v>197</v>
      </c>
      <c r="D139" s="166" t="s">
        <v>151</v>
      </c>
      <c r="E139" s="167" t="s">
        <v>186</v>
      </c>
      <c r="F139" s="237" t="s">
        <v>187</v>
      </c>
      <c r="G139" s="237"/>
      <c r="H139" s="237"/>
      <c r="I139" s="237"/>
      <c r="J139" s="168" t="s">
        <v>175</v>
      </c>
      <c r="K139" s="169">
        <v>0.21</v>
      </c>
      <c r="L139" s="261">
        <v>0</v>
      </c>
      <c r="M139" s="262"/>
      <c r="N139" s="263">
        <f t="shared" si="5"/>
        <v>0</v>
      </c>
      <c r="O139" s="263"/>
      <c r="P139" s="263"/>
      <c r="Q139" s="263"/>
      <c r="R139" s="36"/>
      <c r="T139" s="170" t="s">
        <v>21</v>
      </c>
      <c r="U139" s="43" t="s">
        <v>44</v>
      </c>
      <c r="V139" s="35"/>
      <c r="W139" s="171">
        <f t="shared" si="6"/>
        <v>0</v>
      </c>
      <c r="X139" s="171">
        <v>0</v>
      </c>
      <c r="Y139" s="171">
        <f t="shared" si="7"/>
        <v>0</v>
      </c>
      <c r="Z139" s="171">
        <v>0</v>
      </c>
      <c r="AA139" s="172">
        <f t="shared" si="8"/>
        <v>0</v>
      </c>
      <c r="AR139" s="19" t="s">
        <v>155</v>
      </c>
      <c r="AT139" s="19" t="s">
        <v>151</v>
      </c>
      <c r="AU139" s="19" t="s">
        <v>129</v>
      </c>
      <c r="AY139" s="19" t="s">
        <v>150</v>
      </c>
      <c r="BE139" s="109">
        <f t="shared" si="9"/>
        <v>0</v>
      </c>
      <c r="BF139" s="109">
        <f t="shared" si="10"/>
        <v>0</v>
      </c>
      <c r="BG139" s="109">
        <f t="shared" si="11"/>
        <v>0</v>
      </c>
      <c r="BH139" s="109">
        <f t="shared" si="12"/>
        <v>0</v>
      </c>
      <c r="BI139" s="109">
        <f t="shared" si="13"/>
        <v>0</v>
      </c>
      <c r="BJ139" s="19" t="s">
        <v>129</v>
      </c>
      <c r="BK139" s="109">
        <f t="shared" si="14"/>
        <v>0</v>
      </c>
      <c r="BL139" s="19" t="s">
        <v>155</v>
      </c>
      <c r="BM139" s="19" t="s">
        <v>344</v>
      </c>
    </row>
    <row r="140" spans="2:65" s="1" customFormat="1" ht="25.5" customHeight="1">
      <c r="B140" s="34"/>
      <c r="C140" s="166" t="s">
        <v>201</v>
      </c>
      <c r="D140" s="166" t="s">
        <v>151</v>
      </c>
      <c r="E140" s="167" t="s">
        <v>190</v>
      </c>
      <c r="F140" s="237" t="s">
        <v>191</v>
      </c>
      <c r="G140" s="237"/>
      <c r="H140" s="237"/>
      <c r="I140" s="237"/>
      <c r="J140" s="168" t="s">
        <v>175</v>
      </c>
      <c r="K140" s="169">
        <v>0.21</v>
      </c>
      <c r="L140" s="261">
        <v>0</v>
      </c>
      <c r="M140" s="262"/>
      <c r="N140" s="263">
        <f t="shared" si="5"/>
        <v>0</v>
      </c>
      <c r="O140" s="263"/>
      <c r="P140" s="263"/>
      <c r="Q140" s="263"/>
      <c r="R140" s="36"/>
      <c r="T140" s="170" t="s">
        <v>21</v>
      </c>
      <c r="U140" s="43" t="s">
        <v>44</v>
      </c>
      <c r="V140" s="35"/>
      <c r="W140" s="171">
        <f t="shared" si="6"/>
        <v>0</v>
      </c>
      <c r="X140" s="171">
        <v>0</v>
      </c>
      <c r="Y140" s="171">
        <f t="shared" si="7"/>
        <v>0</v>
      </c>
      <c r="Z140" s="171">
        <v>0</v>
      </c>
      <c r="AA140" s="172">
        <f t="shared" si="8"/>
        <v>0</v>
      </c>
      <c r="AR140" s="19" t="s">
        <v>155</v>
      </c>
      <c r="AT140" s="19" t="s">
        <v>151</v>
      </c>
      <c r="AU140" s="19" t="s">
        <v>129</v>
      </c>
      <c r="AY140" s="19" t="s">
        <v>150</v>
      </c>
      <c r="BE140" s="109">
        <f t="shared" si="9"/>
        <v>0</v>
      </c>
      <c r="BF140" s="109">
        <f t="shared" si="10"/>
        <v>0</v>
      </c>
      <c r="BG140" s="109">
        <f t="shared" si="11"/>
        <v>0</v>
      </c>
      <c r="BH140" s="109">
        <f t="shared" si="12"/>
        <v>0</v>
      </c>
      <c r="BI140" s="109">
        <f t="shared" si="13"/>
        <v>0</v>
      </c>
      <c r="BJ140" s="19" t="s">
        <v>129</v>
      </c>
      <c r="BK140" s="109">
        <f t="shared" si="14"/>
        <v>0</v>
      </c>
      <c r="BL140" s="19" t="s">
        <v>155</v>
      </c>
      <c r="BM140" s="19" t="s">
        <v>345</v>
      </c>
    </row>
    <row r="141" spans="2:65" s="1" customFormat="1" ht="16.5" customHeight="1">
      <c r="B141" s="34"/>
      <c r="C141" s="166" t="s">
        <v>205</v>
      </c>
      <c r="D141" s="166" t="s">
        <v>151</v>
      </c>
      <c r="E141" s="167" t="s">
        <v>194</v>
      </c>
      <c r="F141" s="237" t="s">
        <v>195</v>
      </c>
      <c r="G141" s="237"/>
      <c r="H141" s="237"/>
      <c r="I141" s="237"/>
      <c r="J141" s="168" t="s">
        <v>175</v>
      </c>
      <c r="K141" s="169">
        <v>0.21</v>
      </c>
      <c r="L141" s="261">
        <v>0</v>
      </c>
      <c r="M141" s="262"/>
      <c r="N141" s="263">
        <f t="shared" si="5"/>
        <v>0</v>
      </c>
      <c r="O141" s="263"/>
      <c r="P141" s="263"/>
      <c r="Q141" s="263"/>
      <c r="R141" s="36"/>
      <c r="T141" s="170" t="s">
        <v>21</v>
      </c>
      <c r="U141" s="43" t="s">
        <v>44</v>
      </c>
      <c r="V141" s="35"/>
      <c r="W141" s="171">
        <f t="shared" si="6"/>
        <v>0</v>
      </c>
      <c r="X141" s="171">
        <v>0</v>
      </c>
      <c r="Y141" s="171">
        <f t="shared" si="7"/>
        <v>0</v>
      </c>
      <c r="Z141" s="171">
        <v>0</v>
      </c>
      <c r="AA141" s="172">
        <f t="shared" si="8"/>
        <v>0</v>
      </c>
      <c r="AR141" s="19" t="s">
        <v>155</v>
      </c>
      <c r="AT141" s="19" t="s">
        <v>151</v>
      </c>
      <c r="AU141" s="19" t="s">
        <v>129</v>
      </c>
      <c r="AY141" s="19" t="s">
        <v>150</v>
      </c>
      <c r="BE141" s="109">
        <f t="shared" si="9"/>
        <v>0</v>
      </c>
      <c r="BF141" s="109">
        <f t="shared" si="10"/>
        <v>0</v>
      </c>
      <c r="BG141" s="109">
        <f t="shared" si="11"/>
        <v>0</v>
      </c>
      <c r="BH141" s="109">
        <f t="shared" si="12"/>
        <v>0</v>
      </c>
      <c r="BI141" s="109">
        <f t="shared" si="13"/>
        <v>0</v>
      </c>
      <c r="BJ141" s="19" t="s">
        <v>129</v>
      </c>
      <c r="BK141" s="109">
        <f t="shared" si="14"/>
        <v>0</v>
      </c>
      <c r="BL141" s="19" t="s">
        <v>155</v>
      </c>
      <c r="BM141" s="19" t="s">
        <v>346</v>
      </c>
    </row>
    <row r="142" spans="2:65" s="9" customFormat="1" ht="37.35" customHeight="1">
      <c r="B142" s="155"/>
      <c r="C142" s="156"/>
      <c r="D142" s="157" t="s">
        <v>122</v>
      </c>
      <c r="E142" s="157"/>
      <c r="F142" s="157"/>
      <c r="G142" s="157"/>
      <c r="H142" s="157"/>
      <c r="I142" s="157"/>
      <c r="J142" s="157"/>
      <c r="K142" s="157"/>
      <c r="L142" s="157"/>
      <c r="M142" s="157"/>
      <c r="N142" s="272">
        <f>BK142</f>
        <v>0</v>
      </c>
      <c r="O142" s="273"/>
      <c r="P142" s="273"/>
      <c r="Q142" s="273"/>
      <c r="R142" s="158"/>
      <c r="T142" s="159"/>
      <c r="U142" s="156"/>
      <c r="V142" s="156"/>
      <c r="W142" s="160">
        <f>W143+W153</f>
        <v>0</v>
      </c>
      <c r="X142" s="156"/>
      <c r="Y142" s="160">
        <f>Y143+Y153</f>
        <v>1.5772577999999999</v>
      </c>
      <c r="Z142" s="156"/>
      <c r="AA142" s="161">
        <f>AA143+AA153</f>
        <v>0</v>
      </c>
      <c r="AR142" s="162" t="s">
        <v>129</v>
      </c>
      <c r="AT142" s="163" t="s">
        <v>76</v>
      </c>
      <c r="AU142" s="163" t="s">
        <v>77</v>
      </c>
      <c r="AY142" s="162" t="s">
        <v>150</v>
      </c>
      <c r="BK142" s="164">
        <f>BK143+BK153</f>
        <v>0</v>
      </c>
    </row>
    <row r="143" spans="2:65" s="9" customFormat="1" ht="19.899999999999999" customHeight="1">
      <c r="B143" s="155"/>
      <c r="C143" s="156"/>
      <c r="D143" s="165" t="s">
        <v>123</v>
      </c>
      <c r="E143" s="165"/>
      <c r="F143" s="165"/>
      <c r="G143" s="165"/>
      <c r="H143" s="165"/>
      <c r="I143" s="165"/>
      <c r="J143" s="165"/>
      <c r="K143" s="165"/>
      <c r="L143" s="165"/>
      <c r="M143" s="165"/>
      <c r="N143" s="264">
        <f>BK143</f>
        <v>0</v>
      </c>
      <c r="O143" s="265"/>
      <c r="P143" s="265"/>
      <c r="Q143" s="265"/>
      <c r="R143" s="158"/>
      <c r="T143" s="159"/>
      <c r="U143" s="156"/>
      <c r="V143" s="156"/>
      <c r="W143" s="160">
        <f>SUM(W144:W152)</f>
        <v>0</v>
      </c>
      <c r="X143" s="156"/>
      <c r="Y143" s="160">
        <f>SUM(Y144:Y152)</f>
        <v>1.5255282999999999</v>
      </c>
      <c r="Z143" s="156"/>
      <c r="AA143" s="161">
        <f>SUM(AA144:AA152)</f>
        <v>0</v>
      </c>
      <c r="AR143" s="162" t="s">
        <v>129</v>
      </c>
      <c r="AT143" s="163" t="s">
        <v>76</v>
      </c>
      <c r="AU143" s="163" t="s">
        <v>85</v>
      </c>
      <c r="AY143" s="162" t="s">
        <v>150</v>
      </c>
      <c r="BK143" s="164">
        <f>SUM(BK144:BK152)</f>
        <v>0</v>
      </c>
    </row>
    <row r="144" spans="2:65" s="1" customFormat="1" ht="25.5" customHeight="1">
      <c r="B144" s="34"/>
      <c r="C144" s="166" t="s">
        <v>209</v>
      </c>
      <c r="D144" s="166" t="s">
        <v>151</v>
      </c>
      <c r="E144" s="167" t="s">
        <v>198</v>
      </c>
      <c r="F144" s="237" t="s">
        <v>199</v>
      </c>
      <c r="G144" s="237"/>
      <c r="H144" s="237"/>
      <c r="I144" s="237"/>
      <c r="J144" s="168" t="s">
        <v>169</v>
      </c>
      <c r="K144" s="169">
        <v>59.63</v>
      </c>
      <c r="L144" s="261">
        <v>0</v>
      </c>
      <c r="M144" s="262"/>
      <c r="N144" s="263">
        <f t="shared" ref="N144:N152" si="15">ROUND(L144*K144,2)</f>
        <v>0</v>
      </c>
      <c r="O144" s="263"/>
      <c r="P144" s="263"/>
      <c r="Q144" s="263"/>
      <c r="R144" s="36"/>
      <c r="T144" s="170" t="s">
        <v>21</v>
      </c>
      <c r="U144" s="43" t="s">
        <v>44</v>
      </c>
      <c r="V144" s="35"/>
      <c r="W144" s="171">
        <f t="shared" ref="W144:W152" si="16">V144*K144</f>
        <v>0</v>
      </c>
      <c r="X144" s="171">
        <v>0</v>
      </c>
      <c r="Y144" s="171">
        <f t="shared" ref="Y144:Y152" si="17">X144*K144</f>
        <v>0</v>
      </c>
      <c r="Z144" s="171">
        <v>0</v>
      </c>
      <c r="AA144" s="172">
        <f t="shared" ref="AA144:AA152" si="18">Z144*K144</f>
        <v>0</v>
      </c>
      <c r="AR144" s="19" t="s">
        <v>165</v>
      </c>
      <c r="AT144" s="19" t="s">
        <v>151</v>
      </c>
      <c r="AU144" s="19" t="s">
        <v>129</v>
      </c>
      <c r="AY144" s="19" t="s">
        <v>150</v>
      </c>
      <c r="BE144" s="109">
        <f t="shared" ref="BE144:BE152" si="19">IF(U144="základná",N144,0)</f>
        <v>0</v>
      </c>
      <c r="BF144" s="109">
        <f t="shared" ref="BF144:BF152" si="20">IF(U144="znížená",N144,0)</f>
        <v>0</v>
      </c>
      <c r="BG144" s="109">
        <f t="shared" ref="BG144:BG152" si="21">IF(U144="zákl. prenesená",N144,0)</f>
        <v>0</v>
      </c>
      <c r="BH144" s="109">
        <f t="shared" ref="BH144:BH152" si="22">IF(U144="zníž. prenesená",N144,0)</f>
        <v>0</v>
      </c>
      <c r="BI144" s="109">
        <f t="shared" ref="BI144:BI152" si="23">IF(U144="nulová",N144,0)</f>
        <v>0</v>
      </c>
      <c r="BJ144" s="19" t="s">
        <v>129</v>
      </c>
      <c r="BK144" s="109">
        <f t="shared" ref="BK144:BK152" si="24">ROUND(L144*K144,2)</f>
        <v>0</v>
      </c>
      <c r="BL144" s="19" t="s">
        <v>165</v>
      </c>
      <c r="BM144" s="19" t="s">
        <v>347</v>
      </c>
    </row>
    <row r="145" spans="2:65" s="1" customFormat="1" ht="25.5" customHeight="1">
      <c r="B145" s="34"/>
      <c r="C145" s="166" t="s">
        <v>216</v>
      </c>
      <c r="D145" s="166" t="s">
        <v>151</v>
      </c>
      <c r="E145" s="167" t="s">
        <v>202</v>
      </c>
      <c r="F145" s="237" t="s">
        <v>203</v>
      </c>
      <c r="G145" s="237"/>
      <c r="H145" s="237"/>
      <c r="I145" s="237"/>
      <c r="J145" s="168" t="s">
        <v>169</v>
      </c>
      <c r="K145" s="169">
        <v>59.63</v>
      </c>
      <c r="L145" s="261">
        <v>0</v>
      </c>
      <c r="M145" s="262"/>
      <c r="N145" s="263">
        <f t="shared" si="15"/>
        <v>0</v>
      </c>
      <c r="O145" s="263"/>
      <c r="P145" s="263"/>
      <c r="Q145" s="263"/>
      <c r="R145" s="36"/>
      <c r="T145" s="170" t="s">
        <v>21</v>
      </c>
      <c r="U145" s="43" t="s">
        <v>44</v>
      </c>
      <c r="V145" s="35"/>
      <c r="W145" s="171">
        <f t="shared" si="16"/>
        <v>0</v>
      </c>
      <c r="X145" s="171">
        <v>0</v>
      </c>
      <c r="Y145" s="171">
        <f t="shared" si="17"/>
        <v>0</v>
      </c>
      <c r="Z145" s="171">
        <v>0</v>
      </c>
      <c r="AA145" s="172">
        <f t="shared" si="18"/>
        <v>0</v>
      </c>
      <c r="AR145" s="19" t="s">
        <v>165</v>
      </c>
      <c r="AT145" s="19" t="s">
        <v>151</v>
      </c>
      <c r="AU145" s="19" t="s">
        <v>129</v>
      </c>
      <c r="AY145" s="19" t="s">
        <v>150</v>
      </c>
      <c r="BE145" s="109">
        <f t="shared" si="19"/>
        <v>0</v>
      </c>
      <c r="BF145" s="109">
        <f t="shared" si="20"/>
        <v>0</v>
      </c>
      <c r="BG145" s="109">
        <f t="shared" si="21"/>
        <v>0</v>
      </c>
      <c r="BH145" s="109">
        <f t="shared" si="22"/>
        <v>0</v>
      </c>
      <c r="BI145" s="109">
        <f t="shared" si="23"/>
        <v>0</v>
      </c>
      <c r="BJ145" s="19" t="s">
        <v>129</v>
      </c>
      <c r="BK145" s="109">
        <f t="shared" si="24"/>
        <v>0</v>
      </c>
      <c r="BL145" s="19" t="s">
        <v>165</v>
      </c>
      <c r="BM145" s="19" t="s">
        <v>348</v>
      </c>
    </row>
    <row r="146" spans="2:65" s="1" customFormat="1" ht="25.5" customHeight="1">
      <c r="B146" s="34"/>
      <c r="C146" s="166" t="s">
        <v>165</v>
      </c>
      <c r="D146" s="166" t="s">
        <v>151</v>
      </c>
      <c r="E146" s="167" t="s">
        <v>206</v>
      </c>
      <c r="F146" s="237" t="s">
        <v>207</v>
      </c>
      <c r="G146" s="237"/>
      <c r="H146" s="237"/>
      <c r="I146" s="237"/>
      <c r="J146" s="168" t="s">
        <v>169</v>
      </c>
      <c r="K146" s="169">
        <v>59.63</v>
      </c>
      <c r="L146" s="261">
        <v>0</v>
      </c>
      <c r="M146" s="262"/>
      <c r="N146" s="263">
        <f t="shared" si="15"/>
        <v>0</v>
      </c>
      <c r="O146" s="263"/>
      <c r="P146" s="263"/>
      <c r="Q146" s="263"/>
      <c r="R146" s="36"/>
      <c r="T146" s="170" t="s">
        <v>21</v>
      </c>
      <c r="U146" s="43" t="s">
        <v>44</v>
      </c>
      <c r="V146" s="35"/>
      <c r="W146" s="171">
        <f t="shared" si="16"/>
        <v>0</v>
      </c>
      <c r="X146" s="171">
        <v>8.0000000000000007E-5</v>
      </c>
      <c r="Y146" s="171">
        <f t="shared" si="17"/>
        <v>4.770400000000001E-3</v>
      </c>
      <c r="Z146" s="171">
        <v>0</v>
      </c>
      <c r="AA146" s="172">
        <f t="shared" si="18"/>
        <v>0</v>
      </c>
      <c r="AR146" s="19" t="s">
        <v>165</v>
      </c>
      <c r="AT146" s="19" t="s">
        <v>151</v>
      </c>
      <c r="AU146" s="19" t="s">
        <v>129</v>
      </c>
      <c r="AY146" s="19" t="s">
        <v>150</v>
      </c>
      <c r="BE146" s="109">
        <f t="shared" si="19"/>
        <v>0</v>
      </c>
      <c r="BF146" s="109">
        <f t="shared" si="20"/>
        <v>0</v>
      </c>
      <c r="BG146" s="109">
        <f t="shared" si="21"/>
        <v>0</v>
      </c>
      <c r="BH146" s="109">
        <f t="shared" si="22"/>
        <v>0</v>
      </c>
      <c r="BI146" s="109">
        <f t="shared" si="23"/>
        <v>0</v>
      </c>
      <c r="BJ146" s="19" t="s">
        <v>129</v>
      </c>
      <c r="BK146" s="109">
        <f t="shared" si="24"/>
        <v>0</v>
      </c>
      <c r="BL146" s="19" t="s">
        <v>165</v>
      </c>
      <c r="BM146" s="19" t="s">
        <v>349</v>
      </c>
    </row>
    <row r="147" spans="2:65" s="1" customFormat="1" ht="25.5" customHeight="1">
      <c r="B147" s="34"/>
      <c r="C147" s="181" t="s">
        <v>223</v>
      </c>
      <c r="D147" s="181" t="s">
        <v>210</v>
      </c>
      <c r="E147" s="182" t="s">
        <v>211</v>
      </c>
      <c r="F147" s="269" t="s">
        <v>212</v>
      </c>
      <c r="G147" s="269"/>
      <c r="H147" s="269"/>
      <c r="I147" s="269"/>
      <c r="J147" s="183" t="s">
        <v>213</v>
      </c>
      <c r="K147" s="184">
        <v>8.9450000000000003</v>
      </c>
      <c r="L147" s="270">
        <v>0</v>
      </c>
      <c r="M147" s="271"/>
      <c r="N147" s="268">
        <f t="shared" si="15"/>
        <v>0</v>
      </c>
      <c r="O147" s="263"/>
      <c r="P147" s="263"/>
      <c r="Q147" s="263"/>
      <c r="R147" s="36"/>
      <c r="T147" s="170" t="s">
        <v>21</v>
      </c>
      <c r="U147" s="43" t="s">
        <v>44</v>
      </c>
      <c r="V147" s="35"/>
      <c r="W147" s="171">
        <f t="shared" si="16"/>
        <v>0</v>
      </c>
      <c r="X147" s="171">
        <v>1E-3</v>
      </c>
      <c r="Y147" s="171">
        <f t="shared" si="17"/>
        <v>8.9449999999999998E-3</v>
      </c>
      <c r="Z147" s="171">
        <v>0</v>
      </c>
      <c r="AA147" s="172">
        <f t="shared" si="18"/>
        <v>0</v>
      </c>
      <c r="AR147" s="19" t="s">
        <v>214</v>
      </c>
      <c r="AT147" s="19" t="s">
        <v>210</v>
      </c>
      <c r="AU147" s="19" t="s">
        <v>129</v>
      </c>
      <c r="AY147" s="19" t="s">
        <v>150</v>
      </c>
      <c r="BE147" s="109">
        <f t="shared" si="19"/>
        <v>0</v>
      </c>
      <c r="BF147" s="109">
        <f t="shared" si="20"/>
        <v>0</v>
      </c>
      <c r="BG147" s="109">
        <f t="shared" si="21"/>
        <v>0</v>
      </c>
      <c r="BH147" s="109">
        <f t="shared" si="22"/>
        <v>0</v>
      </c>
      <c r="BI147" s="109">
        <f t="shared" si="23"/>
        <v>0</v>
      </c>
      <c r="BJ147" s="19" t="s">
        <v>129</v>
      </c>
      <c r="BK147" s="109">
        <f t="shared" si="24"/>
        <v>0</v>
      </c>
      <c r="BL147" s="19" t="s">
        <v>165</v>
      </c>
      <c r="BM147" s="19" t="s">
        <v>350</v>
      </c>
    </row>
    <row r="148" spans="2:65" s="1" customFormat="1" ht="25.5" customHeight="1">
      <c r="B148" s="34"/>
      <c r="C148" s="166" t="s">
        <v>227</v>
      </c>
      <c r="D148" s="166" t="s">
        <v>151</v>
      </c>
      <c r="E148" s="167" t="s">
        <v>217</v>
      </c>
      <c r="F148" s="237" t="s">
        <v>218</v>
      </c>
      <c r="G148" s="237"/>
      <c r="H148" s="237"/>
      <c r="I148" s="237"/>
      <c r="J148" s="168" t="s">
        <v>169</v>
      </c>
      <c r="K148" s="169">
        <v>59.63</v>
      </c>
      <c r="L148" s="261">
        <v>0</v>
      </c>
      <c r="M148" s="262"/>
      <c r="N148" s="263">
        <f t="shared" si="15"/>
        <v>0</v>
      </c>
      <c r="O148" s="263"/>
      <c r="P148" s="263"/>
      <c r="Q148" s="263"/>
      <c r="R148" s="36"/>
      <c r="T148" s="170" t="s">
        <v>21</v>
      </c>
      <c r="U148" s="43" t="s">
        <v>44</v>
      </c>
      <c r="V148" s="35"/>
      <c r="W148" s="171">
        <f t="shared" si="16"/>
        <v>0</v>
      </c>
      <c r="X148" s="171">
        <v>7.4999999999999997E-3</v>
      </c>
      <c r="Y148" s="171">
        <f t="shared" si="17"/>
        <v>0.44722499999999998</v>
      </c>
      <c r="Z148" s="171">
        <v>0</v>
      </c>
      <c r="AA148" s="172">
        <f t="shared" si="18"/>
        <v>0</v>
      </c>
      <c r="AR148" s="19" t="s">
        <v>165</v>
      </c>
      <c r="AT148" s="19" t="s">
        <v>151</v>
      </c>
      <c r="AU148" s="19" t="s">
        <v>129</v>
      </c>
      <c r="AY148" s="19" t="s">
        <v>150</v>
      </c>
      <c r="BE148" s="109">
        <f t="shared" si="19"/>
        <v>0</v>
      </c>
      <c r="BF148" s="109">
        <f t="shared" si="20"/>
        <v>0</v>
      </c>
      <c r="BG148" s="109">
        <f t="shared" si="21"/>
        <v>0</v>
      </c>
      <c r="BH148" s="109">
        <f t="shared" si="22"/>
        <v>0</v>
      </c>
      <c r="BI148" s="109">
        <f t="shared" si="23"/>
        <v>0</v>
      </c>
      <c r="BJ148" s="19" t="s">
        <v>129</v>
      </c>
      <c r="BK148" s="109">
        <f t="shared" si="24"/>
        <v>0</v>
      </c>
      <c r="BL148" s="19" t="s">
        <v>165</v>
      </c>
      <c r="BM148" s="19" t="s">
        <v>351</v>
      </c>
    </row>
    <row r="149" spans="2:65" s="1" customFormat="1" ht="25.5" customHeight="1">
      <c r="B149" s="34"/>
      <c r="C149" s="181" t="s">
        <v>231</v>
      </c>
      <c r="D149" s="181" t="s">
        <v>210</v>
      </c>
      <c r="E149" s="182" t="s">
        <v>220</v>
      </c>
      <c r="F149" s="269" t="s">
        <v>221</v>
      </c>
      <c r="G149" s="269"/>
      <c r="H149" s="269"/>
      <c r="I149" s="269"/>
      <c r="J149" s="183" t="s">
        <v>213</v>
      </c>
      <c r="K149" s="184">
        <v>447.22500000000002</v>
      </c>
      <c r="L149" s="270">
        <v>0</v>
      </c>
      <c r="M149" s="271"/>
      <c r="N149" s="268">
        <f t="shared" si="15"/>
        <v>0</v>
      </c>
      <c r="O149" s="263"/>
      <c r="P149" s="263"/>
      <c r="Q149" s="263"/>
      <c r="R149" s="36"/>
      <c r="T149" s="170" t="s">
        <v>21</v>
      </c>
      <c r="U149" s="43" t="s">
        <v>44</v>
      </c>
      <c r="V149" s="35"/>
      <c r="W149" s="171">
        <f t="shared" si="16"/>
        <v>0</v>
      </c>
      <c r="X149" s="171">
        <v>1E-3</v>
      </c>
      <c r="Y149" s="171">
        <f t="shared" si="17"/>
        <v>0.44722500000000004</v>
      </c>
      <c r="Z149" s="171">
        <v>0</v>
      </c>
      <c r="AA149" s="172">
        <f t="shared" si="18"/>
        <v>0</v>
      </c>
      <c r="AR149" s="19" t="s">
        <v>214</v>
      </c>
      <c r="AT149" s="19" t="s">
        <v>210</v>
      </c>
      <c r="AU149" s="19" t="s">
        <v>129</v>
      </c>
      <c r="AY149" s="19" t="s">
        <v>150</v>
      </c>
      <c r="BE149" s="109">
        <f t="shared" si="19"/>
        <v>0</v>
      </c>
      <c r="BF149" s="109">
        <f t="shared" si="20"/>
        <v>0</v>
      </c>
      <c r="BG149" s="109">
        <f t="shared" si="21"/>
        <v>0</v>
      </c>
      <c r="BH149" s="109">
        <f t="shared" si="22"/>
        <v>0</v>
      </c>
      <c r="BI149" s="109">
        <f t="shared" si="23"/>
        <v>0</v>
      </c>
      <c r="BJ149" s="19" t="s">
        <v>129</v>
      </c>
      <c r="BK149" s="109">
        <f t="shared" si="24"/>
        <v>0</v>
      </c>
      <c r="BL149" s="19" t="s">
        <v>165</v>
      </c>
      <c r="BM149" s="19" t="s">
        <v>352</v>
      </c>
    </row>
    <row r="150" spans="2:65" s="1" customFormat="1" ht="38.25" customHeight="1">
      <c r="B150" s="34"/>
      <c r="C150" s="166" t="s">
        <v>10</v>
      </c>
      <c r="D150" s="166" t="s">
        <v>151</v>
      </c>
      <c r="E150" s="167" t="s">
        <v>224</v>
      </c>
      <c r="F150" s="237" t="s">
        <v>225</v>
      </c>
      <c r="G150" s="237"/>
      <c r="H150" s="237"/>
      <c r="I150" s="237"/>
      <c r="J150" s="168" t="s">
        <v>169</v>
      </c>
      <c r="K150" s="169">
        <v>59.63</v>
      </c>
      <c r="L150" s="261">
        <v>0</v>
      </c>
      <c r="M150" s="262"/>
      <c r="N150" s="263">
        <f t="shared" si="15"/>
        <v>0</v>
      </c>
      <c r="O150" s="263"/>
      <c r="P150" s="263"/>
      <c r="Q150" s="263"/>
      <c r="R150" s="36"/>
      <c r="T150" s="170" t="s">
        <v>21</v>
      </c>
      <c r="U150" s="43" t="s">
        <v>44</v>
      </c>
      <c r="V150" s="35"/>
      <c r="W150" s="171">
        <f t="shared" si="16"/>
        <v>0</v>
      </c>
      <c r="X150" s="171">
        <v>9.8300000000000002E-3</v>
      </c>
      <c r="Y150" s="171">
        <f t="shared" si="17"/>
        <v>0.58616290000000004</v>
      </c>
      <c r="Z150" s="171">
        <v>0</v>
      </c>
      <c r="AA150" s="172">
        <f t="shared" si="18"/>
        <v>0</v>
      </c>
      <c r="AR150" s="19" t="s">
        <v>165</v>
      </c>
      <c r="AT150" s="19" t="s">
        <v>151</v>
      </c>
      <c r="AU150" s="19" t="s">
        <v>129</v>
      </c>
      <c r="AY150" s="19" t="s">
        <v>150</v>
      </c>
      <c r="BE150" s="109">
        <f t="shared" si="19"/>
        <v>0</v>
      </c>
      <c r="BF150" s="109">
        <f t="shared" si="20"/>
        <v>0</v>
      </c>
      <c r="BG150" s="109">
        <f t="shared" si="21"/>
        <v>0</v>
      </c>
      <c r="BH150" s="109">
        <f t="shared" si="22"/>
        <v>0</v>
      </c>
      <c r="BI150" s="109">
        <f t="shared" si="23"/>
        <v>0</v>
      </c>
      <c r="BJ150" s="19" t="s">
        <v>129</v>
      </c>
      <c r="BK150" s="109">
        <f t="shared" si="24"/>
        <v>0</v>
      </c>
      <c r="BL150" s="19" t="s">
        <v>165</v>
      </c>
      <c r="BM150" s="19" t="s">
        <v>353</v>
      </c>
    </row>
    <row r="151" spans="2:65" s="1" customFormat="1" ht="25.5" customHeight="1">
      <c r="B151" s="34"/>
      <c r="C151" s="166" t="s">
        <v>239</v>
      </c>
      <c r="D151" s="166" t="s">
        <v>151</v>
      </c>
      <c r="E151" s="167" t="s">
        <v>228</v>
      </c>
      <c r="F151" s="237" t="s">
        <v>229</v>
      </c>
      <c r="G151" s="237"/>
      <c r="H151" s="237"/>
      <c r="I151" s="237"/>
      <c r="J151" s="168" t="s">
        <v>154</v>
      </c>
      <c r="K151" s="169">
        <v>31.2</v>
      </c>
      <c r="L151" s="261">
        <v>0</v>
      </c>
      <c r="M151" s="262"/>
      <c r="N151" s="263">
        <f t="shared" si="15"/>
        <v>0</v>
      </c>
      <c r="O151" s="263"/>
      <c r="P151" s="263"/>
      <c r="Q151" s="263"/>
      <c r="R151" s="36"/>
      <c r="T151" s="170" t="s">
        <v>21</v>
      </c>
      <c r="U151" s="43" t="s">
        <v>44</v>
      </c>
      <c r="V151" s="35"/>
      <c r="W151" s="171">
        <f t="shared" si="16"/>
        <v>0</v>
      </c>
      <c r="X151" s="171">
        <v>1E-3</v>
      </c>
      <c r="Y151" s="171">
        <f t="shared" si="17"/>
        <v>3.1199999999999999E-2</v>
      </c>
      <c r="Z151" s="171">
        <v>0</v>
      </c>
      <c r="AA151" s="172">
        <f t="shared" si="18"/>
        <v>0</v>
      </c>
      <c r="AR151" s="19" t="s">
        <v>165</v>
      </c>
      <c r="AT151" s="19" t="s">
        <v>151</v>
      </c>
      <c r="AU151" s="19" t="s">
        <v>129</v>
      </c>
      <c r="AY151" s="19" t="s">
        <v>150</v>
      </c>
      <c r="BE151" s="109">
        <f t="shared" si="19"/>
        <v>0</v>
      </c>
      <c r="BF151" s="109">
        <f t="shared" si="20"/>
        <v>0</v>
      </c>
      <c r="BG151" s="109">
        <f t="shared" si="21"/>
        <v>0</v>
      </c>
      <c r="BH151" s="109">
        <f t="shared" si="22"/>
        <v>0</v>
      </c>
      <c r="BI151" s="109">
        <f t="shared" si="23"/>
        <v>0</v>
      </c>
      <c r="BJ151" s="19" t="s">
        <v>129</v>
      </c>
      <c r="BK151" s="109">
        <f t="shared" si="24"/>
        <v>0</v>
      </c>
      <c r="BL151" s="19" t="s">
        <v>165</v>
      </c>
      <c r="BM151" s="19" t="s">
        <v>354</v>
      </c>
    </row>
    <row r="152" spans="2:65" s="1" customFormat="1" ht="25.5" customHeight="1">
      <c r="B152" s="34"/>
      <c r="C152" s="166" t="s">
        <v>243</v>
      </c>
      <c r="D152" s="166" t="s">
        <v>151</v>
      </c>
      <c r="E152" s="167" t="s">
        <v>232</v>
      </c>
      <c r="F152" s="237" t="s">
        <v>233</v>
      </c>
      <c r="G152" s="237"/>
      <c r="H152" s="237"/>
      <c r="I152" s="237"/>
      <c r="J152" s="168" t="s">
        <v>175</v>
      </c>
      <c r="K152" s="169">
        <v>1.526</v>
      </c>
      <c r="L152" s="261">
        <v>0</v>
      </c>
      <c r="M152" s="262"/>
      <c r="N152" s="263">
        <f t="shared" si="15"/>
        <v>0</v>
      </c>
      <c r="O152" s="263"/>
      <c r="P152" s="263"/>
      <c r="Q152" s="263"/>
      <c r="R152" s="36"/>
      <c r="T152" s="170" t="s">
        <v>21</v>
      </c>
      <c r="U152" s="43" t="s">
        <v>44</v>
      </c>
      <c r="V152" s="35"/>
      <c r="W152" s="171">
        <f t="shared" si="16"/>
        <v>0</v>
      </c>
      <c r="X152" s="171">
        <v>0</v>
      </c>
      <c r="Y152" s="171">
        <f t="shared" si="17"/>
        <v>0</v>
      </c>
      <c r="Z152" s="171">
        <v>0</v>
      </c>
      <c r="AA152" s="172">
        <f t="shared" si="18"/>
        <v>0</v>
      </c>
      <c r="AR152" s="19" t="s">
        <v>165</v>
      </c>
      <c r="AT152" s="19" t="s">
        <v>151</v>
      </c>
      <c r="AU152" s="19" t="s">
        <v>129</v>
      </c>
      <c r="AY152" s="19" t="s">
        <v>150</v>
      </c>
      <c r="BE152" s="109">
        <f t="shared" si="19"/>
        <v>0</v>
      </c>
      <c r="BF152" s="109">
        <f t="shared" si="20"/>
        <v>0</v>
      </c>
      <c r="BG152" s="109">
        <f t="shared" si="21"/>
        <v>0</v>
      </c>
      <c r="BH152" s="109">
        <f t="shared" si="22"/>
        <v>0</v>
      </c>
      <c r="BI152" s="109">
        <f t="shared" si="23"/>
        <v>0</v>
      </c>
      <c r="BJ152" s="19" t="s">
        <v>129</v>
      </c>
      <c r="BK152" s="109">
        <f t="shared" si="24"/>
        <v>0</v>
      </c>
      <c r="BL152" s="19" t="s">
        <v>165</v>
      </c>
      <c r="BM152" s="19" t="s">
        <v>355</v>
      </c>
    </row>
    <row r="153" spans="2:65" s="9" customFormat="1" ht="29.85" customHeight="1">
      <c r="B153" s="155"/>
      <c r="C153" s="156"/>
      <c r="D153" s="165" t="s">
        <v>124</v>
      </c>
      <c r="E153" s="165"/>
      <c r="F153" s="165"/>
      <c r="G153" s="165"/>
      <c r="H153" s="165"/>
      <c r="I153" s="165"/>
      <c r="J153" s="165"/>
      <c r="K153" s="165"/>
      <c r="L153" s="165"/>
      <c r="M153" s="165"/>
      <c r="N153" s="266">
        <f>BK153</f>
        <v>0</v>
      </c>
      <c r="O153" s="267"/>
      <c r="P153" s="267"/>
      <c r="Q153" s="267"/>
      <c r="R153" s="158"/>
      <c r="T153" s="159"/>
      <c r="U153" s="156"/>
      <c r="V153" s="156"/>
      <c r="W153" s="160">
        <f>SUM(W154:W160)</f>
        <v>0</v>
      </c>
      <c r="X153" s="156"/>
      <c r="Y153" s="160">
        <f>SUM(Y154:Y160)</f>
        <v>5.1729500000000005E-2</v>
      </c>
      <c r="Z153" s="156"/>
      <c r="AA153" s="161">
        <f>SUM(AA154:AA160)</f>
        <v>0</v>
      </c>
      <c r="AR153" s="162" t="s">
        <v>129</v>
      </c>
      <c r="AT153" s="163" t="s">
        <v>76</v>
      </c>
      <c r="AU153" s="163" t="s">
        <v>85</v>
      </c>
      <c r="AY153" s="162" t="s">
        <v>150</v>
      </c>
      <c r="BK153" s="164">
        <f>SUM(BK154:BK160)</f>
        <v>0</v>
      </c>
    </row>
    <row r="154" spans="2:65" s="1" customFormat="1" ht="25.5" customHeight="1">
      <c r="B154" s="34"/>
      <c r="C154" s="166" t="s">
        <v>247</v>
      </c>
      <c r="D154" s="166" t="s">
        <v>151</v>
      </c>
      <c r="E154" s="167" t="s">
        <v>235</v>
      </c>
      <c r="F154" s="237" t="s">
        <v>236</v>
      </c>
      <c r="G154" s="237"/>
      <c r="H154" s="237"/>
      <c r="I154" s="237"/>
      <c r="J154" s="168" t="s">
        <v>169</v>
      </c>
      <c r="K154" s="169">
        <v>143.9</v>
      </c>
      <c r="L154" s="261">
        <v>0</v>
      </c>
      <c r="M154" s="262"/>
      <c r="N154" s="263">
        <f>ROUND(L154*K154,2)</f>
        <v>0</v>
      </c>
      <c r="O154" s="263"/>
      <c r="P154" s="263"/>
      <c r="Q154" s="263"/>
      <c r="R154" s="36"/>
      <c r="T154" s="170" t="s">
        <v>21</v>
      </c>
      <c r="U154" s="43" t="s">
        <v>44</v>
      </c>
      <c r="V154" s="35"/>
      <c r="W154" s="171">
        <f>V154*K154</f>
        <v>0</v>
      </c>
      <c r="X154" s="171">
        <v>0</v>
      </c>
      <c r="Y154" s="171">
        <f>X154*K154</f>
        <v>0</v>
      </c>
      <c r="Z154" s="171">
        <v>0</v>
      </c>
      <c r="AA154" s="172">
        <f>Z154*K154</f>
        <v>0</v>
      </c>
      <c r="AR154" s="19" t="s">
        <v>165</v>
      </c>
      <c r="AT154" s="19" t="s">
        <v>151</v>
      </c>
      <c r="AU154" s="19" t="s">
        <v>129</v>
      </c>
      <c r="AY154" s="19" t="s">
        <v>150</v>
      </c>
      <c r="BE154" s="109">
        <f>IF(U154="základná",N154,0)</f>
        <v>0</v>
      </c>
      <c r="BF154" s="109">
        <f>IF(U154="znížená",N154,0)</f>
        <v>0</v>
      </c>
      <c r="BG154" s="109">
        <f>IF(U154="zákl. prenesená",N154,0)</f>
        <v>0</v>
      </c>
      <c r="BH154" s="109">
        <f>IF(U154="zníž. prenesená",N154,0)</f>
        <v>0</v>
      </c>
      <c r="BI154" s="109">
        <f>IF(U154="nulová",N154,0)</f>
        <v>0</v>
      </c>
      <c r="BJ154" s="19" t="s">
        <v>129</v>
      </c>
      <c r="BK154" s="109">
        <f>ROUND(L154*K154,2)</f>
        <v>0</v>
      </c>
      <c r="BL154" s="19" t="s">
        <v>165</v>
      </c>
      <c r="BM154" s="19" t="s">
        <v>356</v>
      </c>
    </row>
    <row r="155" spans="2:65" s="10" customFormat="1" ht="16.5" customHeight="1">
      <c r="B155" s="173"/>
      <c r="C155" s="174"/>
      <c r="D155" s="174"/>
      <c r="E155" s="175" t="s">
        <v>21</v>
      </c>
      <c r="F155" s="238" t="s">
        <v>357</v>
      </c>
      <c r="G155" s="239"/>
      <c r="H155" s="239"/>
      <c r="I155" s="239"/>
      <c r="J155" s="174"/>
      <c r="K155" s="176">
        <v>143.9</v>
      </c>
      <c r="L155" s="174"/>
      <c r="M155" s="174"/>
      <c r="N155" s="174"/>
      <c r="O155" s="174"/>
      <c r="P155" s="174"/>
      <c r="Q155" s="174"/>
      <c r="R155" s="177"/>
      <c r="T155" s="178"/>
      <c r="U155" s="174"/>
      <c r="V155" s="174"/>
      <c r="W155" s="174"/>
      <c r="X155" s="174"/>
      <c r="Y155" s="174"/>
      <c r="Z155" s="174"/>
      <c r="AA155" s="179"/>
      <c r="AT155" s="180" t="s">
        <v>158</v>
      </c>
      <c r="AU155" s="180" t="s">
        <v>129</v>
      </c>
      <c r="AV155" s="10" t="s">
        <v>129</v>
      </c>
      <c r="AW155" s="10" t="s">
        <v>34</v>
      </c>
      <c r="AX155" s="10" t="s">
        <v>85</v>
      </c>
      <c r="AY155" s="180" t="s">
        <v>150</v>
      </c>
    </row>
    <row r="156" spans="2:65" s="1" customFormat="1" ht="25.5" customHeight="1">
      <c r="B156" s="34"/>
      <c r="C156" s="166" t="s">
        <v>252</v>
      </c>
      <c r="D156" s="166" t="s">
        <v>151</v>
      </c>
      <c r="E156" s="167" t="s">
        <v>240</v>
      </c>
      <c r="F156" s="237" t="s">
        <v>241</v>
      </c>
      <c r="G156" s="237"/>
      <c r="H156" s="237"/>
      <c r="I156" s="237"/>
      <c r="J156" s="168" t="s">
        <v>169</v>
      </c>
      <c r="K156" s="169">
        <v>143.9</v>
      </c>
      <c r="L156" s="261">
        <v>0</v>
      </c>
      <c r="M156" s="262"/>
      <c r="N156" s="263">
        <f>ROUND(L156*K156,2)</f>
        <v>0</v>
      </c>
      <c r="O156" s="263"/>
      <c r="P156" s="263"/>
      <c r="Q156" s="263"/>
      <c r="R156" s="36"/>
      <c r="T156" s="170" t="s">
        <v>21</v>
      </c>
      <c r="U156" s="43" t="s">
        <v>44</v>
      </c>
      <c r="V156" s="35"/>
      <c r="W156" s="171">
        <f>V156*K156</f>
        <v>0</v>
      </c>
      <c r="X156" s="171">
        <v>1E-4</v>
      </c>
      <c r="Y156" s="171">
        <f>X156*K156</f>
        <v>1.4390000000000002E-2</v>
      </c>
      <c r="Z156" s="171">
        <v>0</v>
      </c>
      <c r="AA156" s="172">
        <f>Z156*K156</f>
        <v>0</v>
      </c>
      <c r="AR156" s="19" t="s">
        <v>165</v>
      </c>
      <c r="AT156" s="19" t="s">
        <v>151</v>
      </c>
      <c r="AU156" s="19" t="s">
        <v>129</v>
      </c>
      <c r="AY156" s="19" t="s">
        <v>150</v>
      </c>
      <c r="BE156" s="109">
        <f>IF(U156="základná",N156,0)</f>
        <v>0</v>
      </c>
      <c r="BF156" s="109">
        <f>IF(U156="znížená",N156,0)</f>
        <v>0</v>
      </c>
      <c r="BG156" s="109">
        <f>IF(U156="zákl. prenesená",N156,0)</f>
        <v>0</v>
      </c>
      <c r="BH156" s="109">
        <f>IF(U156="zníž. prenesená",N156,0)</f>
        <v>0</v>
      </c>
      <c r="BI156" s="109">
        <f>IF(U156="nulová",N156,0)</f>
        <v>0</v>
      </c>
      <c r="BJ156" s="19" t="s">
        <v>129</v>
      </c>
      <c r="BK156" s="109">
        <f>ROUND(L156*K156,2)</f>
        <v>0</v>
      </c>
      <c r="BL156" s="19" t="s">
        <v>165</v>
      </c>
      <c r="BM156" s="19" t="s">
        <v>358</v>
      </c>
    </row>
    <row r="157" spans="2:65" s="1" customFormat="1" ht="25.5" customHeight="1">
      <c r="B157" s="34"/>
      <c r="C157" s="166" t="s">
        <v>294</v>
      </c>
      <c r="D157" s="166" t="s">
        <v>151</v>
      </c>
      <c r="E157" s="167" t="s">
        <v>244</v>
      </c>
      <c r="F157" s="237" t="s">
        <v>245</v>
      </c>
      <c r="G157" s="237"/>
      <c r="H157" s="237"/>
      <c r="I157" s="237"/>
      <c r="J157" s="168" t="s">
        <v>169</v>
      </c>
      <c r="K157" s="169">
        <v>143.9</v>
      </c>
      <c r="L157" s="261">
        <v>0</v>
      </c>
      <c r="M157" s="262"/>
      <c r="N157" s="263">
        <f>ROUND(L157*K157,2)</f>
        <v>0</v>
      </c>
      <c r="O157" s="263"/>
      <c r="P157" s="263"/>
      <c r="Q157" s="263"/>
      <c r="R157" s="36"/>
      <c r="T157" s="170" t="s">
        <v>21</v>
      </c>
      <c r="U157" s="43" t="s">
        <v>44</v>
      </c>
      <c r="V157" s="35"/>
      <c r="W157" s="171">
        <f>V157*K157</f>
        <v>0</v>
      </c>
      <c r="X157" s="171">
        <v>3.0000000000000001E-5</v>
      </c>
      <c r="Y157" s="171">
        <f>X157*K157</f>
        <v>4.3170000000000005E-3</v>
      </c>
      <c r="Z157" s="171">
        <v>0</v>
      </c>
      <c r="AA157" s="172">
        <f>Z157*K157</f>
        <v>0</v>
      </c>
      <c r="AR157" s="19" t="s">
        <v>165</v>
      </c>
      <c r="AT157" s="19" t="s">
        <v>151</v>
      </c>
      <c r="AU157" s="19" t="s">
        <v>129</v>
      </c>
      <c r="AY157" s="19" t="s">
        <v>150</v>
      </c>
      <c r="BE157" s="109">
        <f>IF(U157="základná",N157,0)</f>
        <v>0</v>
      </c>
      <c r="BF157" s="109">
        <f>IF(U157="znížená",N157,0)</f>
        <v>0</v>
      </c>
      <c r="BG157" s="109">
        <f>IF(U157="zákl. prenesená",N157,0)</f>
        <v>0</v>
      </c>
      <c r="BH157" s="109">
        <f>IF(U157="zníž. prenesená",N157,0)</f>
        <v>0</v>
      </c>
      <c r="BI157" s="109">
        <f>IF(U157="nulová",N157,0)</f>
        <v>0</v>
      </c>
      <c r="BJ157" s="19" t="s">
        <v>129</v>
      </c>
      <c r="BK157" s="109">
        <f>ROUND(L157*K157,2)</f>
        <v>0</v>
      </c>
      <c r="BL157" s="19" t="s">
        <v>165</v>
      </c>
      <c r="BM157" s="19" t="s">
        <v>359</v>
      </c>
    </row>
    <row r="158" spans="2:65" s="1" customFormat="1" ht="16.5" customHeight="1">
      <c r="B158" s="34"/>
      <c r="C158" s="166" t="s">
        <v>296</v>
      </c>
      <c r="D158" s="166" t="s">
        <v>151</v>
      </c>
      <c r="E158" s="167" t="s">
        <v>248</v>
      </c>
      <c r="F158" s="237" t="s">
        <v>249</v>
      </c>
      <c r="G158" s="237"/>
      <c r="H158" s="237"/>
      <c r="I158" s="237"/>
      <c r="J158" s="168" t="s">
        <v>169</v>
      </c>
      <c r="K158" s="169">
        <v>18.690000000000001</v>
      </c>
      <c r="L158" s="261">
        <v>0</v>
      </c>
      <c r="M158" s="262"/>
      <c r="N158" s="263">
        <f>ROUND(L158*K158,2)</f>
        <v>0</v>
      </c>
      <c r="O158" s="263"/>
      <c r="P158" s="263"/>
      <c r="Q158" s="263"/>
      <c r="R158" s="36"/>
      <c r="T158" s="170" t="s">
        <v>21</v>
      </c>
      <c r="U158" s="43" t="s">
        <v>44</v>
      </c>
      <c r="V158" s="35"/>
      <c r="W158" s="171">
        <f>V158*K158</f>
        <v>0</v>
      </c>
      <c r="X158" s="171">
        <v>1.4999999999999999E-4</v>
      </c>
      <c r="Y158" s="171">
        <f>X158*K158</f>
        <v>2.8035E-3</v>
      </c>
      <c r="Z158" s="171">
        <v>0</v>
      </c>
      <c r="AA158" s="172">
        <f>Z158*K158</f>
        <v>0</v>
      </c>
      <c r="AR158" s="19" t="s">
        <v>165</v>
      </c>
      <c r="AT158" s="19" t="s">
        <v>151</v>
      </c>
      <c r="AU158" s="19" t="s">
        <v>129</v>
      </c>
      <c r="AY158" s="19" t="s">
        <v>150</v>
      </c>
      <c r="BE158" s="109">
        <f>IF(U158="základná",N158,0)</f>
        <v>0</v>
      </c>
      <c r="BF158" s="109">
        <f>IF(U158="znížená",N158,0)</f>
        <v>0</v>
      </c>
      <c r="BG158" s="109">
        <f>IF(U158="zákl. prenesená",N158,0)</f>
        <v>0</v>
      </c>
      <c r="BH158" s="109">
        <f>IF(U158="zníž. prenesená",N158,0)</f>
        <v>0</v>
      </c>
      <c r="BI158" s="109">
        <f>IF(U158="nulová",N158,0)</f>
        <v>0</v>
      </c>
      <c r="BJ158" s="19" t="s">
        <v>129</v>
      </c>
      <c r="BK158" s="109">
        <f>ROUND(L158*K158,2)</f>
        <v>0</v>
      </c>
      <c r="BL158" s="19" t="s">
        <v>165</v>
      </c>
      <c r="BM158" s="19" t="s">
        <v>360</v>
      </c>
    </row>
    <row r="159" spans="2:65" s="10" customFormat="1" ht="16.5" customHeight="1">
      <c r="B159" s="173"/>
      <c r="C159" s="174"/>
      <c r="D159" s="174"/>
      <c r="E159" s="175" t="s">
        <v>21</v>
      </c>
      <c r="F159" s="238" t="s">
        <v>361</v>
      </c>
      <c r="G159" s="239"/>
      <c r="H159" s="239"/>
      <c r="I159" s="239"/>
      <c r="J159" s="174"/>
      <c r="K159" s="176">
        <v>18.690000000000001</v>
      </c>
      <c r="L159" s="174"/>
      <c r="M159" s="174"/>
      <c r="N159" s="174"/>
      <c r="O159" s="174"/>
      <c r="P159" s="174"/>
      <c r="Q159" s="174"/>
      <c r="R159" s="177"/>
      <c r="T159" s="178"/>
      <c r="U159" s="174"/>
      <c r="V159" s="174"/>
      <c r="W159" s="174"/>
      <c r="X159" s="174"/>
      <c r="Y159" s="174"/>
      <c r="Z159" s="174"/>
      <c r="AA159" s="179"/>
      <c r="AT159" s="180" t="s">
        <v>158</v>
      </c>
      <c r="AU159" s="180" t="s">
        <v>129</v>
      </c>
      <c r="AV159" s="10" t="s">
        <v>129</v>
      </c>
      <c r="AW159" s="10" t="s">
        <v>34</v>
      </c>
      <c r="AX159" s="10" t="s">
        <v>85</v>
      </c>
      <c r="AY159" s="180" t="s">
        <v>150</v>
      </c>
    </row>
    <row r="160" spans="2:65" s="1" customFormat="1" ht="38.25" customHeight="1">
      <c r="B160" s="34"/>
      <c r="C160" s="166" t="s">
        <v>299</v>
      </c>
      <c r="D160" s="166" t="s">
        <v>151</v>
      </c>
      <c r="E160" s="167" t="s">
        <v>253</v>
      </c>
      <c r="F160" s="237" t="s">
        <v>254</v>
      </c>
      <c r="G160" s="237"/>
      <c r="H160" s="237"/>
      <c r="I160" s="237"/>
      <c r="J160" s="168" t="s">
        <v>169</v>
      </c>
      <c r="K160" s="169">
        <v>143.9</v>
      </c>
      <c r="L160" s="261">
        <v>0</v>
      </c>
      <c r="M160" s="262"/>
      <c r="N160" s="263">
        <f>ROUND(L160*K160,2)</f>
        <v>0</v>
      </c>
      <c r="O160" s="263"/>
      <c r="P160" s="263"/>
      <c r="Q160" s="263"/>
      <c r="R160" s="36"/>
      <c r="T160" s="170" t="s">
        <v>21</v>
      </c>
      <c r="U160" s="43" t="s">
        <v>44</v>
      </c>
      <c r="V160" s="35"/>
      <c r="W160" s="171">
        <f>V160*K160</f>
        <v>0</v>
      </c>
      <c r="X160" s="171">
        <v>2.1000000000000001E-4</v>
      </c>
      <c r="Y160" s="171">
        <f>X160*K160</f>
        <v>3.0219000000000003E-2</v>
      </c>
      <c r="Z160" s="171">
        <v>0</v>
      </c>
      <c r="AA160" s="172">
        <f>Z160*K160</f>
        <v>0</v>
      </c>
      <c r="AR160" s="19" t="s">
        <v>165</v>
      </c>
      <c r="AT160" s="19" t="s">
        <v>151</v>
      </c>
      <c r="AU160" s="19" t="s">
        <v>129</v>
      </c>
      <c r="AY160" s="19" t="s">
        <v>150</v>
      </c>
      <c r="BE160" s="109">
        <f>IF(U160="základná",N160,0)</f>
        <v>0</v>
      </c>
      <c r="BF160" s="109">
        <f>IF(U160="znížená",N160,0)</f>
        <v>0</v>
      </c>
      <c r="BG160" s="109">
        <f>IF(U160="zákl. prenesená",N160,0)</f>
        <v>0</v>
      </c>
      <c r="BH160" s="109">
        <f>IF(U160="zníž. prenesená",N160,0)</f>
        <v>0</v>
      </c>
      <c r="BI160" s="109">
        <f>IF(U160="nulová",N160,0)</f>
        <v>0</v>
      </c>
      <c r="BJ160" s="19" t="s">
        <v>129</v>
      </c>
      <c r="BK160" s="109">
        <f>ROUND(L160*K160,2)</f>
        <v>0</v>
      </c>
      <c r="BL160" s="19" t="s">
        <v>165</v>
      </c>
      <c r="BM160" s="19" t="s">
        <v>362</v>
      </c>
    </row>
    <row r="161" spans="2:63" s="1" customFormat="1" ht="49.9" customHeight="1">
      <c r="B161" s="34"/>
      <c r="C161" s="35"/>
      <c r="D161" s="157" t="s">
        <v>256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274">
        <f t="shared" ref="N161:N166" si="25">BK161</f>
        <v>0</v>
      </c>
      <c r="O161" s="275"/>
      <c r="P161" s="275"/>
      <c r="Q161" s="275"/>
      <c r="R161" s="36"/>
      <c r="T161" s="142"/>
      <c r="U161" s="35"/>
      <c r="V161" s="35"/>
      <c r="W161" s="35"/>
      <c r="X161" s="35"/>
      <c r="Y161" s="35"/>
      <c r="Z161" s="35"/>
      <c r="AA161" s="77"/>
      <c r="AT161" s="19" t="s">
        <v>76</v>
      </c>
      <c r="AU161" s="19" t="s">
        <v>77</v>
      </c>
      <c r="AY161" s="19" t="s">
        <v>257</v>
      </c>
      <c r="BK161" s="109">
        <f>SUM(BK162:BK166)</f>
        <v>0</v>
      </c>
    </row>
    <row r="162" spans="2:63" s="1" customFormat="1" ht="22.35" customHeight="1">
      <c r="B162" s="34"/>
      <c r="C162" s="185" t="s">
        <v>21</v>
      </c>
      <c r="D162" s="185" t="s">
        <v>151</v>
      </c>
      <c r="E162" s="186" t="s">
        <v>21</v>
      </c>
      <c r="F162" s="240" t="s">
        <v>21</v>
      </c>
      <c r="G162" s="240"/>
      <c r="H162" s="240"/>
      <c r="I162" s="240"/>
      <c r="J162" s="187" t="s">
        <v>21</v>
      </c>
      <c r="K162" s="188"/>
      <c r="L162" s="261"/>
      <c r="M162" s="263"/>
      <c r="N162" s="263">
        <f t="shared" si="25"/>
        <v>0</v>
      </c>
      <c r="O162" s="263"/>
      <c r="P162" s="263"/>
      <c r="Q162" s="263"/>
      <c r="R162" s="36"/>
      <c r="T162" s="170" t="s">
        <v>21</v>
      </c>
      <c r="U162" s="189" t="s">
        <v>44</v>
      </c>
      <c r="V162" s="35"/>
      <c r="W162" s="35"/>
      <c r="X162" s="35"/>
      <c r="Y162" s="35"/>
      <c r="Z162" s="35"/>
      <c r="AA162" s="77"/>
      <c r="AT162" s="19" t="s">
        <v>257</v>
      </c>
      <c r="AU162" s="19" t="s">
        <v>85</v>
      </c>
      <c r="AY162" s="19" t="s">
        <v>257</v>
      </c>
      <c r="BE162" s="109">
        <f>IF(U162="základná",N162,0)</f>
        <v>0</v>
      </c>
      <c r="BF162" s="109">
        <f>IF(U162="znížená",N162,0)</f>
        <v>0</v>
      </c>
      <c r="BG162" s="109">
        <f>IF(U162="zákl. prenesená",N162,0)</f>
        <v>0</v>
      </c>
      <c r="BH162" s="109">
        <f>IF(U162="zníž. prenesená",N162,0)</f>
        <v>0</v>
      </c>
      <c r="BI162" s="109">
        <f>IF(U162="nulová",N162,0)</f>
        <v>0</v>
      </c>
      <c r="BJ162" s="19" t="s">
        <v>129</v>
      </c>
      <c r="BK162" s="109">
        <f>L162*K162</f>
        <v>0</v>
      </c>
    </row>
    <row r="163" spans="2:63" s="1" customFormat="1" ht="22.35" customHeight="1">
      <c r="B163" s="34"/>
      <c r="C163" s="185" t="s">
        <v>21</v>
      </c>
      <c r="D163" s="185" t="s">
        <v>151</v>
      </c>
      <c r="E163" s="186" t="s">
        <v>21</v>
      </c>
      <c r="F163" s="240" t="s">
        <v>21</v>
      </c>
      <c r="G163" s="240"/>
      <c r="H163" s="240"/>
      <c r="I163" s="240"/>
      <c r="J163" s="187" t="s">
        <v>21</v>
      </c>
      <c r="K163" s="188"/>
      <c r="L163" s="261"/>
      <c r="M163" s="263"/>
      <c r="N163" s="263">
        <f t="shared" si="25"/>
        <v>0</v>
      </c>
      <c r="O163" s="263"/>
      <c r="P163" s="263"/>
      <c r="Q163" s="263"/>
      <c r="R163" s="36"/>
      <c r="T163" s="170" t="s">
        <v>21</v>
      </c>
      <c r="U163" s="189" t="s">
        <v>44</v>
      </c>
      <c r="V163" s="35"/>
      <c r="W163" s="35"/>
      <c r="X163" s="35"/>
      <c r="Y163" s="35"/>
      <c r="Z163" s="35"/>
      <c r="AA163" s="77"/>
      <c r="AT163" s="19" t="s">
        <v>257</v>
      </c>
      <c r="AU163" s="19" t="s">
        <v>85</v>
      </c>
      <c r="AY163" s="19" t="s">
        <v>257</v>
      </c>
      <c r="BE163" s="109">
        <f>IF(U163="základná",N163,0)</f>
        <v>0</v>
      </c>
      <c r="BF163" s="109">
        <f>IF(U163="znížená",N163,0)</f>
        <v>0</v>
      </c>
      <c r="BG163" s="109">
        <f>IF(U163="zákl. prenesená",N163,0)</f>
        <v>0</v>
      </c>
      <c r="BH163" s="109">
        <f>IF(U163="zníž. prenesená",N163,0)</f>
        <v>0</v>
      </c>
      <c r="BI163" s="109">
        <f>IF(U163="nulová",N163,0)</f>
        <v>0</v>
      </c>
      <c r="BJ163" s="19" t="s">
        <v>129</v>
      </c>
      <c r="BK163" s="109">
        <f>L163*K163</f>
        <v>0</v>
      </c>
    </row>
    <row r="164" spans="2:63" s="1" customFormat="1" ht="22.35" customHeight="1">
      <c r="B164" s="34"/>
      <c r="C164" s="185" t="s">
        <v>21</v>
      </c>
      <c r="D164" s="185" t="s">
        <v>151</v>
      </c>
      <c r="E164" s="186" t="s">
        <v>21</v>
      </c>
      <c r="F164" s="240" t="s">
        <v>21</v>
      </c>
      <c r="G164" s="240"/>
      <c r="H164" s="240"/>
      <c r="I164" s="240"/>
      <c r="J164" s="187" t="s">
        <v>21</v>
      </c>
      <c r="K164" s="188"/>
      <c r="L164" s="261"/>
      <c r="M164" s="263"/>
      <c r="N164" s="263">
        <f t="shared" si="25"/>
        <v>0</v>
      </c>
      <c r="O164" s="263"/>
      <c r="P164" s="263"/>
      <c r="Q164" s="263"/>
      <c r="R164" s="36"/>
      <c r="T164" s="170" t="s">
        <v>21</v>
      </c>
      <c r="U164" s="189" t="s">
        <v>44</v>
      </c>
      <c r="V164" s="35"/>
      <c r="W164" s="35"/>
      <c r="X164" s="35"/>
      <c r="Y164" s="35"/>
      <c r="Z164" s="35"/>
      <c r="AA164" s="77"/>
      <c r="AT164" s="19" t="s">
        <v>257</v>
      </c>
      <c r="AU164" s="19" t="s">
        <v>85</v>
      </c>
      <c r="AY164" s="19" t="s">
        <v>257</v>
      </c>
      <c r="BE164" s="109">
        <f>IF(U164="základná",N164,0)</f>
        <v>0</v>
      </c>
      <c r="BF164" s="109">
        <f>IF(U164="znížená",N164,0)</f>
        <v>0</v>
      </c>
      <c r="BG164" s="109">
        <f>IF(U164="zákl. prenesená",N164,0)</f>
        <v>0</v>
      </c>
      <c r="BH164" s="109">
        <f>IF(U164="zníž. prenesená",N164,0)</f>
        <v>0</v>
      </c>
      <c r="BI164" s="109">
        <f>IF(U164="nulová",N164,0)</f>
        <v>0</v>
      </c>
      <c r="BJ164" s="19" t="s">
        <v>129</v>
      </c>
      <c r="BK164" s="109">
        <f>L164*K164</f>
        <v>0</v>
      </c>
    </row>
    <row r="165" spans="2:63" s="1" customFormat="1" ht="22.35" customHeight="1">
      <c r="B165" s="34"/>
      <c r="C165" s="185" t="s">
        <v>21</v>
      </c>
      <c r="D165" s="185" t="s">
        <v>151</v>
      </c>
      <c r="E165" s="186" t="s">
        <v>21</v>
      </c>
      <c r="F165" s="240" t="s">
        <v>21</v>
      </c>
      <c r="G165" s="240"/>
      <c r="H165" s="240"/>
      <c r="I165" s="240"/>
      <c r="J165" s="187" t="s">
        <v>21</v>
      </c>
      <c r="K165" s="188"/>
      <c r="L165" s="261"/>
      <c r="M165" s="263"/>
      <c r="N165" s="263">
        <f t="shared" si="25"/>
        <v>0</v>
      </c>
      <c r="O165" s="263"/>
      <c r="P165" s="263"/>
      <c r="Q165" s="263"/>
      <c r="R165" s="36"/>
      <c r="T165" s="170" t="s">
        <v>21</v>
      </c>
      <c r="U165" s="189" t="s">
        <v>44</v>
      </c>
      <c r="V165" s="35"/>
      <c r="W165" s="35"/>
      <c r="X165" s="35"/>
      <c r="Y165" s="35"/>
      <c r="Z165" s="35"/>
      <c r="AA165" s="77"/>
      <c r="AT165" s="19" t="s">
        <v>257</v>
      </c>
      <c r="AU165" s="19" t="s">
        <v>85</v>
      </c>
      <c r="AY165" s="19" t="s">
        <v>257</v>
      </c>
      <c r="BE165" s="109">
        <f>IF(U165="základná",N165,0)</f>
        <v>0</v>
      </c>
      <c r="BF165" s="109">
        <f>IF(U165="znížená",N165,0)</f>
        <v>0</v>
      </c>
      <c r="BG165" s="109">
        <f>IF(U165="zákl. prenesená",N165,0)</f>
        <v>0</v>
      </c>
      <c r="BH165" s="109">
        <f>IF(U165="zníž. prenesená",N165,0)</f>
        <v>0</v>
      </c>
      <c r="BI165" s="109">
        <f>IF(U165="nulová",N165,0)</f>
        <v>0</v>
      </c>
      <c r="BJ165" s="19" t="s">
        <v>129</v>
      </c>
      <c r="BK165" s="109">
        <f>L165*K165</f>
        <v>0</v>
      </c>
    </row>
    <row r="166" spans="2:63" s="1" customFormat="1" ht="22.35" customHeight="1">
      <c r="B166" s="34"/>
      <c r="C166" s="185" t="s">
        <v>21</v>
      </c>
      <c r="D166" s="185" t="s">
        <v>151</v>
      </c>
      <c r="E166" s="186" t="s">
        <v>21</v>
      </c>
      <c r="F166" s="240" t="s">
        <v>21</v>
      </c>
      <c r="G166" s="240"/>
      <c r="H166" s="240"/>
      <c r="I166" s="240"/>
      <c r="J166" s="187" t="s">
        <v>21</v>
      </c>
      <c r="K166" s="188"/>
      <c r="L166" s="261"/>
      <c r="M166" s="263"/>
      <c r="N166" s="263">
        <f t="shared" si="25"/>
        <v>0</v>
      </c>
      <c r="O166" s="263"/>
      <c r="P166" s="263"/>
      <c r="Q166" s="263"/>
      <c r="R166" s="36"/>
      <c r="T166" s="170" t="s">
        <v>21</v>
      </c>
      <c r="U166" s="189" t="s">
        <v>44</v>
      </c>
      <c r="V166" s="55"/>
      <c r="W166" s="55"/>
      <c r="X166" s="55"/>
      <c r="Y166" s="55"/>
      <c r="Z166" s="55"/>
      <c r="AA166" s="57"/>
      <c r="AT166" s="19" t="s">
        <v>257</v>
      </c>
      <c r="AU166" s="19" t="s">
        <v>85</v>
      </c>
      <c r="AY166" s="19" t="s">
        <v>257</v>
      </c>
      <c r="BE166" s="109">
        <f>IF(U166="základná",N166,0)</f>
        <v>0</v>
      </c>
      <c r="BF166" s="109">
        <f>IF(U166="znížená",N166,0)</f>
        <v>0</v>
      </c>
      <c r="BG166" s="109">
        <f>IF(U166="zákl. prenesená",N166,0)</f>
        <v>0</v>
      </c>
      <c r="BH166" s="109">
        <f>IF(U166="zníž. prenesená",N166,0)</f>
        <v>0</v>
      </c>
      <c r="BI166" s="109">
        <f>IF(U166="nulová",N166,0)</f>
        <v>0</v>
      </c>
      <c r="BJ166" s="19" t="s">
        <v>129</v>
      </c>
      <c r="BK166" s="109">
        <f>L166*K166</f>
        <v>0</v>
      </c>
    </row>
    <row r="167" spans="2:63" s="1" customFormat="1" ht="6.95" customHeight="1">
      <c r="B167" s="58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60"/>
    </row>
  </sheetData>
  <sheetProtection algorithmName="SHA-512" hashValue="kg6tjicHeoZtkSxLcnKz7z1PNCYUQ3fXzLccxUXKrcFeDaExep6vsGxYRAoXQuh50UwnX7MNm6GTMr8h4l2AdA==" saltValue="wOE1amw+Mnm6r+r/9UVxSrO7BF7gdKVQb9Zex3HF2bWEgHBHGticVwVr7jV3iLRL3Od7g1zExJHiKckN/MFmsQ==" spinCount="10" sheet="1" objects="1" scenarios="1" formatColumns="0" formatRows="0"/>
  <mergeCells count="178"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L140:M140"/>
    <mergeCell ref="N140:Q140"/>
    <mergeCell ref="L141:M141"/>
    <mergeCell ref="N141:Q141"/>
    <mergeCell ref="N142:Q142"/>
    <mergeCell ref="F137:I137"/>
    <mergeCell ref="F140:I140"/>
    <mergeCell ref="F138:I138"/>
    <mergeCell ref="F139:I139"/>
    <mergeCell ref="F141:I141"/>
    <mergeCell ref="F135:I135"/>
    <mergeCell ref="F136:I136"/>
    <mergeCell ref="L136:M136"/>
    <mergeCell ref="N136:Q136"/>
    <mergeCell ref="L137:M137"/>
    <mergeCell ref="N137:Q137"/>
    <mergeCell ref="L138:M138"/>
    <mergeCell ref="N138:Q138"/>
    <mergeCell ref="L139:M139"/>
    <mergeCell ref="N139:Q139"/>
    <mergeCell ref="F127:I127"/>
    <mergeCell ref="F129:I129"/>
    <mergeCell ref="F130:I130"/>
    <mergeCell ref="F133:I133"/>
    <mergeCell ref="F131:I131"/>
    <mergeCell ref="L133:M133"/>
    <mergeCell ref="N133:Q133"/>
    <mergeCell ref="L134:M134"/>
    <mergeCell ref="N134:Q134"/>
    <mergeCell ref="N132:Q132"/>
    <mergeCell ref="F134:I134"/>
    <mergeCell ref="F113:P113"/>
    <mergeCell ref="F114:P114"/>
    <mergeCell ref="M116:P116"/>
    <mergeCell ref="M118:Q118"/>
    <mergeCell ref="M119:Q119"/>
    <mergeCell ref="L121:M121"/>
    <mergeCell ref="N121:Q121"/>
    <mergeCell ref="F121:I121"/>
    <mergeCell ref="N130:Q130"/>
    <mergeCell ref="N122:Q122"/>
    <mergeCell ref="N123:Q123"/>
    <mergeCell ref="N124:Q124"/>
    <mergeCell ref="F125:I125"/>
    <mergeCell ref="L125:M125"/>
    <mergeCell ref="N125:Q125"/>
    <mergeCell ref="L126:M126"/>
    <mergeCell ref="N126:Q126"/>
    <mergeCell ref="L128:M128"/>
    <mergeCell ref="N128:Q128"/>
    <mergeCell ref="L129:M129"/>
    <mergeCell ref="N129:Q129"/>
    <mergeCell ref="L130:M130"/>
    <mergeCell ref="F126:I126"/>
    <mergeCell ref="F128:I128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N92:Q92"/>
    <mergeCell ref="N93:Q93"/>
    <mergeCell ref="N94:Q94"/>
    <mergeCell ref="N97:Q97"/>
    <mergeCell ref="N95:Q95"/>
    <mergeCell ref="D98:H98"/>
    <mergeCell ref="N98:Q98"/>
    <mergeCell ref="D99:H99"/>
    <mergeCell ref="N99:Q9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E15:L15"/>
    <mergeCell ref="O15:P15"/>
    <mergeCell ref="O17:P17"/>
    <mergeCell ref="O18:P18"/>
    <mergeCell ref="O20:P20"/>
    <mergeCell ref="O21:P21"/>
    <mergeCell ref="F155:I155"/>
    <mergeCell ref="F156:I156"/>
    <mergeCell ref="F157:I157"/>
    <mergeCell ref="F158:I158"/>
    <mergeCell ref="F159:I159"/>
    <mergeCell ref="F160:I160"/>
    <mergeCell ref="L145:M145"/>
    <mergeCell ref="L151:M151"/>
    <mergeCell ref="L146:M146"/>
    <mergeCell ref="L147:M147"/>
    <mergeCell ref="L148:M148"/>
    <mergeCell ref="L149:M149"/>
    <mergeCell ref="L150:M150"/>
    <mergeCell ref="L152:M152"/>
    <mergeCell ref="L154:M154"/>
    <mergeCell ref="L156:M156"/>
    <mergeCell ref="L157:M157"/>
    <mergeCell ref="L158:M158"/>
    <mergeCell ref="L160:M160"/>
    <mergeCell ref="N151:Q151"/>
    <mergeCell ref="N152:Q152"/>
    <mergeCell ref="N154:Q154"/>
    <mergeCell ref="N143:Q143"/>
    <mergeCell ref="N153:Q153"/>
    <mergeCell ref="F145:I145"/>
    <mergeCell ref="F149:I149"/>
    <mergeCell ref="F147:I147"/>
    <mergeCell ref="F146:I146"/>
    <mergeCell ref="F148:I148"/>
    <mergeCell ref="F150:I150"/>
    <mergeCell ref="F151:I151"/>
    <mergeCell ref="F152:I152"/>
    <mergeCell ref="F154:I154"/>
    <mergeCell ref="F144:I144"/>
    <mergeCell ref="L144:M144"/>
    <mergeCell ref="N144:Q144"/>
    <mergeCell ref="N145:Q145"/>
    <mergeCell ref="N146:Q146"/>
    <mergeCell ref="N147:Q147"/>
    <mergeCell ref="N148:Q148"/>
    <mergeCell ref="N149:Q149"/>
    <mergeCell ref="N150:Q150"/>
    <mergeCell ref="N156:Q156"/>
    <mergeCell ref="N157:Q157"/>
    <mergeCell ref="N158:Q158"/>
    <mergeCell ref="N160:Q160"/>
    <mergeCell ref="N163:Q163"/>
    <mergeCell ref="N164:Q164"/>
    <mergeCell ref="N165:Q165"/>
    <mergeCell ref="N166:Q166"/>
    <mergeCell ref="N161:Q161"/>
    <mergeCell ref="L165:M165"/>
    <mergeCell ref="L164:M164"/>
    <mergeCell ref="L166:M166"/>
    <mergeCell ref="F163:I163"/>
    <mergeCell ref="F162:I162"/>
    <mergeCell ref="F164:I164"/>
    <mergeCell ref="F165:I165"/>
    <mergeCell ref="F166:I166"/>
    <mergeCell ref="N162:Q162"/>
    <mergeCell ref="L162:M162"/>
    <mergeCell ref="L163:M163"/>
  </mergeCells>
  <dataValidations count="2">
    <dataValidation type="list" allowBlank="1" showInputMessage="1" showErrorMessage="1" error="Povolené sú hodnoty K, M." sqref="D162:D167">
      <formula1>"K, M"</formula1>
    </dataValidation>
    <dataValidation type="list" allowBlank="1" showInputMessage="1" showErrorMessage="1" error="Povolené sú hodnoty základná, znížená, nulová." sqref="U162:U167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01 - Biologická učebňa</vt:lpstr>
      <vt:lpstr>02 - Jazyková učebňa</vt:lpstr>
      <vt:lpstr>03 - IKT učebňa</vt:lpstr>
      <vt:lpstr>04 - Polytechnická učebňa</vt:lpstr>
      <vt:lpstr>'01 - Biologická učebňa'!Názvy_tlače</vt:lpstr>
      <vt:lpstr>'02 - Jazyková učebňa'!Názvy_tlače</vt:lpstr>
      <vt:lpstr>'03 - IKT učebňa'!Názvy_tlače</vt:lpstr>
      <vt:lpstr>'04 - Polytechnická učebňa'!Názvy_tlače</vt:lpstr>
      <vt:lpstr>'Rekapitulácia stavby'!Názvy_tlače</vt:lpstr>
      <vt:lpstr>'01 - Biologická učebňa'!Oblasť_tlače</vt:lpstr>
      <vt:lpstr>'02 - Jazyková učebňa'!Oblasť_tlače</vt:lpstr>
      <vt:lpstr>'03 - IKT učebňa'!Oblasť_tlače</vt:lpstr>
      <vt:lpstr>'04 - Polytechnická učebňa'!Oblasť_tlače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DESKTOP-P41UQF1\Havetta</dc:creator>
  <cp:lastModifiedBy>Vyletova Maria, Ing.</cp:lastModifiedBy>
  <cp:lastPrinted>2018-12-06T07:59:27Z</cp:lastPrinted>
  <dcterms:created xsi:type="dcterms:W3CDTF">2018-10-15T07:57:23Z</dcterms:created>
  <dcterms:modified xsi:type="dcterms:W3CDTF">2018-12-06T07:59:32Z</dcterms:modified>
</cp:coreProperties>
</file>